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4715" windowHeight="8130" activeTab="6"/>
  </bookViews>
  <sheets>
    <sheet name="Ун. (мес)" sheetId="1" r:id="rId1"/>
    <sheet name="Ун. (год)" sheetId="2" r:id="rId2"/>
    <sheet name="Ун.сем.(год)" sheetId="3" r:id="rId3"/>
    <sheet name="Стр-ра1" sheetId="4" r:id="rId4"/>
    <sheet name="Стр-ра2" sheetId="5" r:id="rId5"/>
    <sheet name="Стр-ра3" sheetId="6" r:id="rId6"/>
    <sheet name="Т" sheetId="7" r:id="rId7"/>
    <sheet name="Стр-Т" sheetId="8" r:id="rId8"/>
  </sheets>
  <definedNames/>
  <calcPr fullCalcOnLoad="1"/>
</workbook>
</file>

<file path=xl/sharedStrings.xml><?xml version="1.0" encoding="utf-8"?>
<sst xmlns="http://schemas.openxmlformats.org/spreadsheetml/2006/main" count="497" uniqueCount="146">
  <si>
    <t>Доходы</t>
  </si>
  <si>
    <t>Расходы</t>
  </si>
  <si>
    <t>статьи доходов и расходов</t>
  </si>
  <si>
    <t>все цифры в рублях</t>
  </si>
  <si>
    <t>март</t>
  </si>
  <si>
    <t>питание дома</t>
  </si>
  <si>
    <t>питание вне дома</t>
  </si>
  <si>
    <t>развлечения</t>
  </si>
  <si>
    <t>предметы личной гигиены и проч.</t>
  </si>
  <si>
    <t>одежда</t>
  </si>
  <si>
    <t>хозяйственные товары</t>
  </si>
  <si>
    <t>коммунальные услуги</t>
  </si>
  <si>
    <t xml:space="preserve">резерв на инвестиции </t>
  </si>
  <si>
    <t>непредвиденные расходы</t>
  </si>
  <si>
    <t>Всего расходов(с созданием резерва на инвестиии)</t>
  </si>
  <si>
    <t>Всего расходов(без создания резерва на инвестиии)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</si>
  <si>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</si>
  <si>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</si>
  <si>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</si>
  <si>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</si>
  <si>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</si>
  <si>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</si>
  <si>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</si>
  <si>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</si>
  <si>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</si>
  <si>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январь </t>
  </si>
  <si>
    <t>февраль</t>
  </si>
  <si>
    <t>sum</t>
  </si>
  <si>
    <t xml:space="preserve">Итого доходов с учетом инфляции </t>
  </si>
  <si>
    <t>Нарастающим итогом</t>
  </si>
  <si>
    <t>Универсальный личный бюджет (месяц)</t>
  </si>
  <si>
    <t>Универсальный личный бюджет (год)</t>
  </si>
  <si>
    <t>Целевое финансирование</t>
  </si>
  <si>
    <t xml:space="preserve">Заработная плата ежемесячная </t>
  </si>
  <si>
    <t>платежи по кредитам</t>
  </si>
  <si>
    <t>Единоразовые доходы ( в течение этого месяца)</t>
  </si>
  <si>
    <t>Исходные данные</t>
  </si>
  <si>
    <t>Доходы от инвестиций с фиксированными выплатами</t>
  </si>
  <si>
    <t>Годовой процент по инвестициям с фиксированными выплатами</t>
  </si>
  <si>
    <t>Прочие доходы от инвестиций</t>
  </si>
  <si>
    <t>Суммы кредитов</t>
  </si>
  <si>
    <t xml:space="preserve">   сумма 2</t>
  </si>
  <si>
    <t xml:space="preserve">   сумма 1</t>
  </si>
  <si>
    <t xml:space="preserve">   по сумме 1</t>
  </si>
  <si>
    <t xml:space="preserve">   по сумме 2</t>
  </si>
  <si>
    <t>Прочие доходы от инвестиций в этом месяце</t>
  </si>
  <si>
    <t>расходы будущих периодов</t>
  </si>
  <si>
    <t>Суммы инвестированных средств с фиксированными выплатами</t>
  </si>
  <si>
    <t>Срок кредита, в годах</t>
  </si>
  <si>
    <t xml:space="preserve">   кредит 1</t>
  </si>
  <si>
    <t xml:space="preserve">   кредит 2</t>
  </si>
  <si>
    <t>Либо вместо заполнения 15 и 18 - общая сумма ежемесячных выплат</t>
  </si>
  <si>
    <t>в % от суммы бюджета</t>
  </si>
  <si>
    <t>Проценты по кредитам, в % годовых</t>
  </si>
  <si>
    <t>Планируемые инвестиции</t>
  </si>
  <si>
    <t xml:space="preserve">          или в виде фиксированной суммы</t>
  </si>
  <si>
    <t>крупные покупки</t>
  </si>
  <si>
    <t xml:space="preserve">     диван</t>
  </si>
  <si>
    <t xml:space="preserve">     ноутбук</t>
  </si>
  <si>
    <t xml:space="preserve">крупные покупкии </t>
  </si>
  <si>
    <t>косметика и предметы ухода за телом</t>
  </si>
  <si>
    <t>транспорт, бензин и/или общественный транспорт</t>
  </si>
  <si>
    <t>Всего доходов</t>
  </si>
  <si>
    <t>месяц</t>
  </si>
  <si>
    <t>Прочие доходы от инвестиций по месяцам</t>
  </si>
  <si>
    <t>Суммы задержанных доходов, в месяц получения</t>
  </si>
  <si>
    <t>Срок, на который доходы были задержаны, в месяцах</t>
  </si>
  <si>
    <t>Единоразовые доходы, выплачиваемые в срок ( в течение года, по месяцам)</t>
  </si>
  <si>
    <t>месяца</t>
  </si>
  <si>
    <t>1-ый</t>
  </si>
  <si>
    <t>2-ой</t>
  </si>
  <si>
    <t>3-ий</t>
  </si>
  <si>
    <t>4-ый</t>
  </si>
  <si>
    <t>5-ый</t>
  </si>
  <si>
    <t>6-ой</t>
  </si>
  <si>
    <t>7-ой</t>
  </si>
  <si>
    <t>8-ой</t>
  </si>
  <si>
    <t>9-ый</t>
  </si>
  <si>
    <t>10-ый</t>
  </si>
  <si>
    <t>11-ый</t>
  </si>
  <si>
    <t>12-ый</t>
  </si>
  <si>
    <t>Год</t>
  </si>
  <si>
    <t>2006 - 2007: с апреля 2006 по март 2007 года</t>
  </si>
  <si>
    <t xml:space="preserve">   сумма 2 </t>
  </si>
  <si>
    <t>Доходы, задержанные во времени</t>
  </si>
  <si>
    <t>Влияние инфляции</t>
  </si>
  <si>
    <t>Структура личного бюджета (месяц)</t>
  </si>
  <si>
    <t>в % к сумме бюджета</t>
  </si>
  <si>
    <t>Универсальный семейный бюджет (год)</t>
  </si>
  <si>
    <t>Анализ структуры бюджета</t>
  </si>
  <si>
    <t>Группировка статей расходов</t>
  </si>
  <si>
    <t>питание</t>
  </si>
  <si>
    <t>развлечения, путешествия</t>
  </si>
  <si>
    <t>коммунальные услуги, транспорт, хозтовары, предметы быта</t>
  </si>
  <si>
    <t>одежда, косметика, предметы личной гигиены и проч.</t>
  </si>
  <si>
    <t>Всего</t>
  </si>
  <si>
    <t>по году</t>
  </si>
  <si>
    <t>Уровень инфляции, в % в месяц</t>
  </si>
  <si>
    <t xml:space="preserve">    заработная плата 1</t>
  </si>
  <si>
    <t xml:space="preserve">    заработная плата 2</t>
  </si>
  <si>
    <t>Структура бюджета (Универсальный личный бюджет (год))</t>
  </si>
  <si>
    <t>Структура бюджета (Универсальный семейный бюджет (год))</t>
  </si>
  <si>
    <t>Всего расходов(без создания резерва на инвестиции)</t>
  </si>
  <si>
    <t>Всего расходов(с созданием резерва на инвестиции)</t>
  </si>
  <si>
    <t>среднее по году</t>
  </si>
  <si>
    <t>Значение, в % от суммы бюджета</t>
  </si>
  <si>
    <t>Значения, в % от суммы бюджета</t>
  </si>
  <si>
    <t>Универсальный личный бюджет (год) - время</t>
  </si>
  <si>
    <t>все цифры в часах</t>
  </si>
  <si>
    <t>Наличие времени (кол-во дней в месяце х 24 часа)</t>
  </si>
  <si>
    <t>Время, обеспечивающее заработок в размере прожиточного минимума</t>
  </si>
  <si>
    <t>Время, обеспечивающее заработок дополнительных благ</t>
  </si>
  <si>
    <t>Шоппинг</t>
  </si>
  <si>
    <t>Путешествия</t>
  </si>
  <si>
    <t>Хобби</t>
  </si>
  <si>
    <t>Встречи с родными и близкими</t>
  </si>
  <si>
    <t>Телефонные разговоры с друзьями</t>
  </si>
  <si>
    <t xml:space="preserve">Чтение </t>
  </si>
  <si>
    <t>Медитации</t>
  </si>
  <si>
    <t>Составление личного бюджета</t>
  </si>
  <si>
    <t>Телефонные разговоры с коллегами в нерабочее время</t>
  </si>
  <si>
    <t>Планирование и контроль инвестиций</t>
  </si>
  <si>
    <t>Гигиена тела и оздоровительные процедуры</t>
  </si>
  <si>
    <t>Занятия спортом</t>
  </si>
  <si>
    <t>Встречи с друзьями</t>
  </si>
  <si>
    <t>Уборка и обустройство жилища</t>
  </si>
  <si>
    <t>количество дней в месяце</t>
  </si>
  <si>
    <t>Сон (из расчета рекомендуемых медиками не менее 8 часов в день)</t>
  </si>
  <si>
    <t>Еда (приготовление и прием пищи) - 2 часа в день</t>
  </si>
  <si>
    <t>Непредвиденные события</t>
  </si>
  <si>
    <t>Расход времени</t>
  </si>
  <si>
    <t>Всего расход времени</t>
  </si>
  <si>
    <t xml:space="preserve"> за год</t>
  </si>
  <si>
    <t>Непредвиденные события, 3% от всего времени</t>
  </si>
  <si>
    <t>Структура бюджета (Универсальный личный бюджет (год)) - время</t>
  </si>
  <si>
    <t xml:space="preserve"> Всего за год</t>
  </si>
  <si>
    <t>Время, проведенное с близкими и друзьями</t>
  </si>
  <si>
    <t>Обязательные траты (сон, еда, обеспечение прожиточного минимума, гигиена и проч.)</t>
  </si>
  <si>
    <t>Заработок сверх прожиточного минимума</t>
  </si>
  <si>
    <t>Самосовершенствование (чтение, медитации, спорт, хобби, планирование)</t>
  </si>
  <si>
    <t>Путешествия, шоппинг</t>
  </si>
  <si>
    <t>обязательные</t>
  </si>
  <si>
    <t>разница</t>
  </si>
  <si>
    <t>по бюджету</t>
  </si>
  <si>
    <t>Единоразовые доходы, выплачиваемые в срок ( по месяцам)</t>
  </si>
  <si>
    <t>Либо вместо заполнения 15 и 18 - общая сумма ежемес. выплат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</si>
</sst>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  <numFmt numFmtId="180" formatCode="_-* #,##0.0_-;\-* #,##0.0_-;_-* &quot;-&quot;_-;_-@_-"/>
    <numFmt numFmtId="181" formatCode="0.0000000"/>
    <numFmt numFmtId="182" formatCode="0.00000000"/>
    <numFmt numFmtId="183" formatCode="0.000000000"/>
    <numFmt numFmtId="184" formatCode="0.000000"/>
    <numFmt numFmtId="185" formatCode="_-* #,##0.0_-;\-* #,##0.0_-;_-* &quot;-&quot;?_-;_-@_-"/>
  </numFmts>
  <fonts count="1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6"/>
      <name val="Arial"/>
      <family val="2"/>
    </font>
    <font>
      <b/>
      <sz val="6"/>
      <color indexed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8"/>
      <color indexed="10"/>
      <name val="Arial Cyr"/>
      <family val="0"/>
    </font>
    <font>
      <b/>
      <sz val="8"/>
      <color indexed="61"/>
      <name val="Arial Black"/>
      <family val="2"/>
    </font>
    <font>
      <b/>
      <i/>
      <sz val="8"/>
      <name val="Arial Cyr"/>
      <family val="0"/>
    </font>
    <font>
      <sz val="8"/>
      <name val="Arial CYR"/>
      <family val="0"/>
    </font>
    <font>
      <i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2" fillId="0" borderId="0" xfId="0" applyNumberFormat="1" applyFont="1" applyAlignment="1">
      <alignment/>
    </xf>
    <xf numFmtId="1" fontId="2" fillId="2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3" borderId="0" xfId="0" applyNumberFormat="1" applyFont="1" applyFill="1" applyAlignment="1">
      <alignment/>
    </xf>
    <xf numFmtId="1" fontId="2" fillId="4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0" fontId="8" fillId="4" borderId="0" xfId="0" applyFont="1" applyFill="1" applyAlignment="1">
      <alignment/>
    </xf>
    <xf numFmtId="0" fontId="8" fillId="3" borderId="0" xfId="0" applyFont="1" applyFill="1" applyAlignment="1">
      <alignment/>
    </xf>
    <xf numFmtId="1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80" fontId="2" fillId="0" borderId="0" xfId="21" applyNumberFormat="1" applyFont="1" applyAlignment="1">
      <alignment/>
    </xf>
    <xf numFmtId="180" fontId="2" fillId="4" borderId="0" xfId="21" applyNumberFormat="1" applyFont="1" applyFill="1" applyAlignment="1">
      <alignment/>
    </xf>
    <xf numFmtId="180" fontId="2" fillId="3" borderId="0" xfId="21" applyNumberFormat="1" applyFont="1" applyFill="1" applyAlignment="1">
      <alignment/>
    </xf>
    <xf numFmtId="179" fontId="11" fillId="0" borderId="0" xfId="0" applyNumberFormat="1" applyFont="1" applyAlignment="1">
      <alignment/>
    </xf>
    <xf numFmtId="179" fontId="2" fillId="3" borderId="0" xfId="0" applyNumberFormat="1" applyFont="1" applyFill="1" applyAlignment="1">
      <alignment/>
    </xf>
    <xf numFmtId="179" fontId="0" fillId="0" borderId="0" xfId="0" applyNumberFormat="1" applyAlignment="1">
      <alignment/>
    </xf>
    <xf numFmtId="179" fontId="9" fillId="0" borderId="0" xfId="0" applyNumberFormat="1" applyFont="1" applyAlignment="1">
      <alignment/>
    </xf>
    <xf numFmtId="179" fontId="2" fillId="0" borderId="0" xfId="0" applyNumberFormat="1" applyFont="1" applyFill="1" applyAlignment="1">
      <alignment/>
    </xf>
    <xf numFmtId="179" fontId="2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49" fontId="2" fillId="0" borderId="0" xfId="0" applyNumberFormat="1" applyFont="1" applyAlignment="1">
      <alignment/>
    </xf>
    <xf numFmtId="179" fontId="9" fillId="4" borderId="0" xfId="0" applyNumberFormat="1" applyFont="1" applyFill="1" applyAlignment="1">
      <alignment/>
    </xf>
    <xf numFmtId="0" fontId="15" fillId="0" borderId="0" xfId="0" applyFont="1" applyAlignment="1">
      <alignment/>
    </xf>
    <xf numFmtId="180" fontId="2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A1" sqref="A1"/>
    </sheetView>
  </sheetViews>
  <sheetFormatPr defaultColWidth="9.00390625" defaultRowHeight="12.75"/>
  <cols>
    <col min="1" max="1" width="57.75390625" style="0" customWidth="1"/>
    <col min="2" max="3" width="6.75390625" style="0" customWidth="1"/>
    <col min="4" max="13" width="5.25390625" style="0" customWidth="1"/>
    <col min="14" max="14" width="5.75390625" style="0" customWidth="1"/>
    <col min="15" max="20" width="4.75390625" style="0" customWidth="1"/>
  </cols>
  <sheetData>
    <row r="1" spans="1:3" ht="18.75" customHeight="1">
      <c r="A1" s="16" t="s">
        <v>30</v>
      </c>
      <c r="B1" s="3"/>
      <c r="C1" s="3"/>
    </row>
    <row r="2" spans="1:3" ht="12.75">
      <c r="A2" s="3"/>
      <c r="B2" s="3"/>
      <c r="C2" s="3" t="s">
        <v>52</v>
      </c>
    </row>
    <row r="3" spans="1:3" ht="12.75">
      <c r="A3" s="3" t="s">
        <v>3</v>
      </c>
      <c r="B3" s="3" t="s">
        <v>3</v>
      </c>
      <c r="C3" s="3"/>
    </row>
    <row r="4" spans="1:3" ht="12.75">
      <c r="A4" s="9" t="s">
        <v>36</v>
      </c>
      <c r="B4" s="3"/>
      <c r="C4" s="3"/>
    </row>
    <row r="5" spans="1:3" ht="12.75">
      <c r="A5" s="3" t="s">
        <v>33</v>
      </c>
      <c r="B5" s="3">
        <v>45000</v>
      </c>
      <c r="C5" s="3"/>
    </row>
    <row r="6" spans="1:3" ht="12.75">
      <c r="A6" s="3" t="s">
        <v>35</v>
      </c>
      <c r="B6" s="3">
        <v>3000</v>
      </c>
      <c r="C6" s="3"/>
    </row>
    <row r="7" spans="1:14" ht="12.75">
      <c r="A7" s="3" t="s">
        <v>32</v>
      </c>
      <c r="B7" s="3">
        <v>0</v>
      </c>
      <c r="C7" s="3"/>
      <c r="I7" s="2"/>
      <c r="J7" s="2"/>
      <c r="K7" s="2"/>
      <c r="L7" s="2"/>
      <c r="M7" s="2"/>
      <c r="N7" s="5"/>
    </row>
    <row r="8" spans="1:14" ht="12.75">
      <c r="A8" s="3" t="s">
        <v>47</v>
      </c>
      <c r="B8" s="3"/>
      <c r="C8" s="3"/>
      <c r="I8" s="2"/>
      <c r="J8" s="2"/>
      <c r="K8" s="2"/>
      <c r="L8" s="2"/>
      <c r="M8" s="2"/>
      <c r="N8" s="5"/>
    </row>
    <row r="9" spans="1:14" ht="12.75">
      <c r="A9" s="3" t="s">
        <v>42</v>
      </c>
      <c r="B9" s="3">
        <v>100000</v>
      </c>
      <c r="C9" s="3"/>
      <c r="I9" s="2"/>
      <c r="J9" s="2"/>
      <c r="K9" s="2"/>
      <c r="L9" s="2"/>
      <c r="M9" s="2"/>
      <c r="N9" s="2"/>
    </row>
    <row r="10" spans="1:14" ht="12.75">
      <c r="A10" s="3" t="s">
        <v>41</v>
      </c>
      <c r="B10" s="3">
        <v>20000</v>
      </c>
      <c r="C10" s="3"/>
      <c r="I10" s="2"/>
      <c r="J10" s="2"/>
      <c r="K10" s="2"/>
      <c r="L10" s="2"/>
      <c r="M10" s="2"/>
      <c r="N10" s="2"/>
    </row>
    <row r="11" spans="1:14" ht="12.75">
      <c r="A11" s="3" t="s">
        <v>38</v>
      </c>
      <c r="B11" s="3"/>
      <c r="C11" s="3"/>
      <c r="I11" s="2"/>
      <c r="K11" s="2"/>
      <c r="M11" s="2"/>
      <c r="N11" s="2"/>
    </row>
    <row r="12" spans="1:14" ht="12.75">
      <c r="A12" s="3" t="s">
        <v>43</v>
      </c>
      <c r="B12" s="3">
        <v>9</v>
      </c>
      <c r="C12" s="3"/>
      <c r="I12" s="2"/>
      <c r="K12" s="2"/>
      <c r="M12" s="2"/>
      <c r="N12" s="2"/>
    </row>
    <row r="13" spans="1:14" ht="12.75">
      <c r="A13" s="3" t="s">
        <v>44</v>
      </c>
      <c r="B13" s="3">
        <v>15</v>
      </c>
      <c r="C13" s="3"/>
      <c r="I13" s="2"/>
      <c r="J13" s="2"/>
      <c r="K13" s="2"/>
      <c r="L13" s="2"/>
      <c r="M13" s="2"/>
      <c r="N13" s="2"/>
    </row>
    <row r="14" spans="1:14" ht="12.75">
      <c r="A14" s="3" t="s">
        <v>45</v>
      </c>
      <c r="B14" s="3">
        <v>20000</v>
      </c>
      <c r="C14" s="3"/>
      <c r="I14" s="2"/>
      <c r="J14" s="2"/>
      <c r="K14" s="2"/>
      <c r="L14" s="2"/>
      <c r="M14" s="2"/>
      <c r="N14" s="2"/>
    </row>
    <row r="15" spans="1:15" ht="12.75">
      <c r="A15" s="3" t="s">
        <v>40</v>
      </c>
      <c r="B15" s="3"/>
      <c r="C15" s="3"/>
      <c r="I15" s="2"/>
      <c r="J15" s="2"/>
      <c r="M15" s="2"/>
      <c r="N15" s="2"/>
      <c r="O15" s="2"/>
    </row>
    <row r="16" spans="1:10" ht="12.75">
      <c r="A16" s="3" t="s">
        <v>42</v>
      </c>
      <c r="B16" s="3">
        <v>20000</v>
      </c>
      <c r="C16" s="3"/>
      <c r="I16" s="2"/>
      <c r="J16" s="2"/>
    </row>
    <row r="17" spans="1:12" ht="12.75">
      <c r="A17" s="3" t="s">
        <v>41</v>
      </c>
      <c r="B17" s="3">
        <v>6000</v>
      </c>
      <c r="C17" s="3"/>
      <c r="I17" s="2"/>
      <c r="K17" s="2"/>
      <c r="L17" s="2"/>
    </row>
    <row r="18" spans="1:14" ht="12.75">
      <c r="A18" s="3" t="s">
        <v>53</v>
      </c>
      <c r="B18" s="3"/>
      <c r="C18" s="3"/>
      <c r="I18" s="2"/>
      <c r="K18" s="3"/>
      <c r="L18" s="3"/>
      <c r="M18" s="2"/>
      <c r="N18" s="2"/>
    </row>
    <row r="19" spans="1:14" ht="12.75">
      <c r="A19" s="3" t="s">
        <v>43</v>
      </c>
      <c r="B19" s="3">
        <v>12</v>
      </c>
      <c r="C19" s="3"/>
      <c r="J19" s="2"/>
      <c r="K19" s="4"/>
      <c r="L19" s="4"/>
      <c r="M19" s="3"/>
      <c r="N19" s="2"/>
    </row>
    <row r="20" spans="1:14" ht="12.75">
      <c r="A20" s="3" t="s">
        <v>44</v>
      </c>
      <c r="B20" s="3">
        <v>12</v>
      </c>
      <c r="C20" s="3"/>
      <c r="J20" s="3"/>
      <c r="K20" s="3"/>
      <c r="L20" s="3"/>
      <c r="M20" s="4"/>
      <c r="N20" s="4"/>
    </row>
    <row r="21" spans="1:14" ht="12.75">
      <c r="A21" s="3" t="s">
        <v>48</v>
      </c>
      <c r="B21" s="3">
        <v>1</v>
      </c>
      <c r="C21" s="3"/>
      <c r="H21" s="2"/>
      <c r="J21" s="4"/>
      <c r="K21" s="3"/>
      <c r="L21" s="3"/>
      <c r="M21" s="3"/>
      <c r="N21" s="2"/>
    </row>
    <row r="22" spans="1:14" ht="12.75">
      <c r="A22" s="3" t="s">
        <v>49</v>
      </c>
      <c r="B22" s="3">
        <v>5</v>
      </c>
      <c r="C22" s="3"/>
      <c r="H22" s="2"/>
      <c r="I22" s="2"/>
      <c r="J22" s="3"/>
      <c r="M22" s="3"/>
      <c r="N22" s="2"/>
    </row>
    <row r="23" spans="1:12" ht="12.75">
      <c r="A23" s="3" t="s">
        <v>50</v>
      </c>
      <c r="B23" s="3">
        <v>6</v>
      </c>
      <c r="C23" s="3"/>
      <c r="H23" s="2"/>
      <c r="I23" s="3"/>
      <c r="J23" s="3"/>
      <c r="K23" s="3"/>
      <c r="L23" s="3"/>
    </row>
    <row r="24" spans="1:14" ht="12.75">
      <c r="A24" s="3" t="s">
        <v>51</v>
      </c>
      <c r="B24" s="3"/>
      <c r="C24" s="3"/>
      <c r="H24" s="2"/>
      <c r="I24" s="4"/>
      <c r="K24" s="3"/>
      <c r="L24" s="3"/>
      <c r="M24" s="3"/>
      <c r="N24" s="4"/>
    </row>
    <row r="25" spans="1:14" ht="12.75">
      <c r="A25" s="3" t="s">
        <v>54</v>
      </c>
      <c r="B25" s="3">
        <v>15</v>
      </c>
      <c r="C25" s="3"/>
      <c r="G25" s="2"/>
      <c r="H25" s="2"/>
      <c r="I25" s="3"/>
      <c r="J25" s="3"/>
      <c r="K25" s="3"/>
      <c r="L25" s="3"/>
      <c r="M25" s="3"/>
      <c r="N25" s="4"/>
    </row>
    <row r="26" spans="1:14" ht="12.75">
      <c r="A26" s="3" t="s">
        <v>55</v>
      </c>
      <c r="B26" s="3">
        <v>0</v>
      </c>
      <c r="C26" s="3"/>
      <c r="D26" s="2"/>
      <c r="E26" s="2"/>
      <c r="F26" s="2"/>
      <c r="G26" s="2"/>
      <c r="H26" s="2"/>
      <c r="I26" s="3"/>
      <c r="J26" s="3"/>
      <c r="K26" s="3"/>
      <c r="L26" s="3"/>
      <c r="M26" s="3"/>
      <c r="N26" s="4"/>
    </row>
    <row r="27" spans="1:14" ht="12.75">
      <c r="A27" s="3"/>
      <c r="B27" s="3"/>
      <c r="C27" s="3"/>
      <c r="D27" s="2"/>
      <c r="E27" s="2"/>
      <c r="F27" s="2"/>
      <c r="G27" s="2"/>
      <c r="J27" s="3"/>
      <c r="K27" s="3"/>
      <c r="L27" s="3"/>
      <c r="M27" s="3"/>
      <c r="N27" s="4"/>
    </row>
    <row r="28" spans="1:10" ht="12.75">
      <c r="A28" s="3" t="s">
        <v>2</v>
      </c>
      <c r="B28" s="3"/>
      <c r="C28" s="3"/>
      <c r="D28" s="2"/>
      <c r="E28" s="2"/>
      <c r="F28" s="2"/>
      <c r="G28" s="2"/>
      <c r="I28" s="3"/>
      <c r="J28" s="3"/>
    </row>
    <row r="29" spans="1:10" ht="12.75">
      <c r="A29" s="9" t="s">
        <v>0</v>
      </c>
      <c r="B29" s="3"/>
      <c r="C29" s="3"/>
      <c r="D29" s="2"/>
      <c r="E29" s="2"/>
      <c r="F29" s="2"/>
      <c r="G29" s="2"/>
      <c r="I29" s="3"/>
      <c r="J29" s="3"/>
    </row>
    <row r="30" spans="1:9" ht="12.75">
      <c r="A30" s="3" t="s">
        <v>33</v>
      </c>
      <c r="B30" s="3">
        <f>B5</f>
        <v>45000</v>
      </c>
      <c r="C30" s="3"/>
      <c r="D30" s="2"/>
      <c r="G30" s="2"/>
      <c r="H30" s="2"/>
      <c r="I30" s="3"/>
    </row>
    <row r="31" spans="1:9" ht="12.75">
      <c r="A31" s="3" t="s">
        <v>35</v>
      </c>
      <c r="B31" s="3">
        <f>B6</f>
        <v>3000</v>
      </c>
      <c r="C31" s="3"/>
      <c r="D31" s="2"/>
      <c r="G31" s="2"/>
      <c r="H31" s="2"/>
      <c r="I31" s="3"/>
    </row>
    <row r="32" spans="1:9" ht="12.75">
      <c r="A32" s="3" t="s">
        <v>32</v>
      </c>
      <c r="B32" s="3">
        <f>B7</f>
        <v>0</v>
      </c>
      <c r="C32" s="3"/>
      <c r="D32" s="2"/>
      <c r="G32" s="2"/>
      <c r="I32" s="3"/>
    </row>
    <row r="33" spans="1:14" ht="12.75">
      <c r="A33" s="3" t="s">
        <v>37</v>
      </c>
      <c r="B33" s="3">
        <f>B9*B12/(100*12)+B10*B13/(100*12)</f>
        <v>1000</v>
      </c>
      <c r="C33" s="3"/>
      <c r="E33" s="2"/>
      <c r="F33" s="2"/>
      <c r="G33" s="2"/>
      <c r="I33" s="3"/>
      <c r="K33" s="2"/>
      <c r="L33" s="2"/>
      <c r="M33" s="2"/>
      <c r="N33" s="4"/>
    </row>
    <row r="34" spans="1:14" ht="12.75">
      <c r="A34" s="3" t="s">
        <v>39</v>
      </c>
      <c r="B34" s="3">
        <f>B14</f>
        <v>20000</v>
      </c>
      <c r="C34" s="3"/>
      <c r="D34" s="2"/>
      <c r="E34" s="2"/>
      <c r="F34" s="2"/>
      <c r="H34" s="2"/>
      <c r="I34" s="3"/>
      <c r="K34" s="2"/>
      <c r="L34" s="2"/>
      <c r="M34" s="7"/>
      <c r="N34" s="4"/>
    </row>
    <row r="35" spans="1:10" ht="12.75">
      <c r="A35" s="3" t="s">
        <v>62</v>
      </c>
      <c r="B35" s="10">
        <f>SUM(B30:B34)</f>
        <v>69000</v>
      </c>
      <c r="C35" s="3"/>
      <c r="D35" s="2"/>
      <c r="H35" s="3"/>
      <c r="I35" s="3"/>
      <c r="J35" s="2"/>
    </row>
    <row r="36" spans="1:10" ht="12.75">
      <c r="A36" s="3"/>
      <c r="B36" s="3"/>
      <c r="C36" s="3"/>
      <c r="E36" s="2"/>
      <c r="G36" s="2"/>
      <c r="H36" s="4"/>
      <c r="I36" s="3"/>
      <c r="J36" s="2"/>
    </row>
    <row r="37" spans="1:8" ht="12.75">
      <c r="A37" s="9" t="s">
        <v>1</v>
      </c>
      <c r="B37" s="3"/>
      <c r="C37" s="3"/>
      <c r="D37" s="2"/>
      <c r="E37" s="3"/>
      <c r="F37" s="2"/>
      <c r="G37" s="3"/>
      <c r="H37" s="3"/>
    </row>
    <row r="38" spans="1:8" ht="12.75">
      <c r="A38" s="3" t="s">
        <v>5</v>
      </c>
      <c r="B38" s="3">
        <f>10000</f>
        <v>10000</v>
      </c>
      <c r="C38" s="3"/>
      <c r="D38" s="3"/>
      <c r="E38" s="4"/>
      <c r="F38" s="3"/>
      <c r="G38" s="4"/>
      <c r="H38" s="3"/>
    </row>
    <row r="39" spans="1:7" ht="12.75">
      <c r="A39" s="3" t="s">
        <v>6</v>
      </c>
      <c r="B39" s="3">
        <v>3000</v>
      </c>
      <c r="C39" s="37"/>
      <c r="D39" s="4"/>
      <c r="E39" s="3"/>
      <c r="F39" s="4"/>
      <c r="G39" s="3"/>
    </row>
    <row r="40" spans="1:8" ht="12.75">
      <c r="A40" s="3" t="s">
        <v>34</v>
      </c>
      <c r="B40" s="21">
        <f>B16*B19/(100*12)+B17*B20/(100*12)+B16/(B22*12)+B17/(B23*12)</f>
        <v>676.6666666666666</v>
      </c>
      <c r="C40" s="37"/>
      <c r="D40" s="3"/>
      <c r="E40" s="3"/>
      <c r="F40" s="3"/>
      <c r="G40" s="3"/>
      <c r="H40" s="3"/>
    </row>
    <row r="41" spans="1:8" ht="12.75">
      <c r="A41" s="3" t="s">
        <v>11</v>
      </c>
      <c r="B41" s="3">
        <v>4500</v>
      </c>
      <c r="C41" s="3"/>
      <c r="D41" s="3"/>
      <c r="F41" s="3"/>
      <c r="H41" s="3"/>
    </row>
    <row r="42" spans="1:8" ht="12.75">
      <c r="A42" s="3" t="s">
        <v>61</v>
      </c>
      <c r="B42" s="3">
        <v>1200</v>
      </c>
      <c r="C42" s="3"/>
      <c r="E42" s="3"/>
      <c r="G42" s="3"/>
      <c r="H42" s="3"/>
    </row>
    <row r="43" spans="1:8" ht="12.75">
      <c r="A43" s="3" t="s">
        <v>8</v>
      </c>
      <c r="B43" s="3">
        <v>500</v>
      </c>
      <c r="C43" s="3"/>
      <c r="D43" s="3"/>
      <c r="E43" s="3"/>
      <c r="F43" s="3"/>
      <c r="G43" s="3"/>
      <c r="H43" s="3"/>
    </row>
    <row r="44" spans="1:8" ht="12.75">
      <c r="A44" s="3" t="s">
        <v>10</v>
      </c>
      <c r="B44" s="3">
        <v>200</v>
      </c>
      <c r="C44" s="3"/>
      <c r="D44" s="3"/>
      <c r="E44" s="3"/>
      <c r="F44" s="3"/>
      <c r="G44" s="3"/>
      <c r="H44" s="3"/>
    </row>
    <row r="45" spans="1:8" ht="12.75">
      <c r="A45" s="3" t="s">
        <v>60</v>
      </c>
      <c r="B45" s="3">
        <v>1000</v>
      </c>
      <c r="C45" s="3"/>
      <c r="D45" s="3"/>
      <c r="E45" s="3"/>
      <c r="F45" s="3"/>
      <c r="G45" s="3"/>
      <c r="H45" s="3"/>
    </row>
    <row r="46" spans="1:8" ht="12.75">
      <c r="A46" s="3" t="s">
        <v>9</v>
      </c>
      <c r="B46" s="3">
        <v>6000</v>
      </c>
      <c r="C46" s="3"/>
      <c r="D46" s="3"/>
      <c r="E46" s="3"/>
      <c r="F46" s="3"/>
      <c r="G46" s="3"/>
      <c r="H46" s="3"/>
    </row>
    <row r="47" spans="1:8" ht="12.75">
      <c r="A47" s="3" t="s">
        <v>7</v>
      </c>
      <c r="B47" s="3">
        <f>3000</f>
        <v>3000</v>
      </c>
      <c r="C47" s="3"/>
      <c r="D47" s="3"/>
      <c r="E47" s="3"/>
      <c r="F47" s="3"/>
      <c r="G47" s="3"/>
      <c r="H47" s="3"/>
    </row>
    <row r="48" spans="1:8" ht="12.75">
      <c r="A48" s="3" t="s">
        <v>59</v>
      </c>
      <c r="B48" s="3">
        <v>0</v>
      </c>
      <c r="C48" s="3"/>
      <c r="D48" s="3"/>
      <c r="E48" s="3"/>
      <c r="F48" s="3"/>
      <c r="G48" s="3"/>
      <c r="H48" s="3"/>
    </row>
    <row r="49" spans="1:8" ht="12.75">
      <c r="A49" s="3" t="s">
        <v>57</v>
      </c>
      <c r="B49" s="3">
        <v>9000</v>
      </c>
      <c r="C49" s="3"/>
      <c r="D49" s="3"/>
      <c r="E49" s="3"/>
      <c r="F49" s="3"/>
      <c r="G49" s="3"/>
      <c r="H49" s="3"/>
    </row>
    <row r="50" spans="1:8" ht="12.75">
      <c r="A50" s="3" t="s">
        <v>58</v>
      </c>
      <c r="B50" s="3">
        <v>21000</v>
      </c>
      <c r="C50" s="3"/>
      <c r="D50" s="3"/>
      <c r="E50" s="3"/>
      <c r="F50" s="3"/>
      <c r="G50" s="3"/>
      <c r="H50" s="3"/>
    </row>
    <row r="51" spans="1:8" ht="12.75">
      <c r="A51" s="3" t="s">
        <v>46</v>
      </c>
      <c r="B51" s="3">
        <v>0</v>
      </c>
      <c r="C51" s="3"/>
      <c r="D51" s="3"/>
      <c r="E51" s="3"/>
      <c r="F51" s="3"/>
      <c r="G51" s="3"/>
      <c r="H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6" ht="12.75">
      <c r="A54" s="3" t="s">
        <v>13</v>
      </c>
      <c r="B54" s="8">
        <f>0.05*SUM(B38:B47)</f>
        <v>1503.8333333333333</v>
      </c>
      <c r="C54" s="3"/>
      <c r="D54" s="3"/>
      <c r="E54" s="3"/>
      <c r="F54" s="3"/>
    </row>
    <row r="55" spans="1:6" ht="12.75">
      <c r="A55" s="3" t="s">
        <v>12</v>
      </c>
      <c r="B55" s="8">
        <f>B35-B56</f>
        <v>7419.5</v>
      </c>
      <c r="C55" s="3"/>
      <c r="F55" s="3"/>
    </row>
    <row r="56" spans="1:3" ht="12.75">
      <c r="A56" s="9" t="s">
        <v>15</v>
      </c>
      <c r="B56" s="8">
        <f>SUM(B38:B54)</f>
        <v>61580.5</v>
      </c>
      <c r="C56" s="3"/>
    </row>
    <row r="57" spans="1:3" ht="12.75">
      <c r="A57" s="9" t="s">
        <v>14</v>
      </c>
      <c r="B57" s="22">
        <f>B56+B55</f>
        <v>69000</v>
      </c>
      <c r="C57" s="3"/>
    </row>
    <row r="58" spans="1:3" ht="12.75">
      <c r="A58" s="3"/>
      <c r="B58" s="3"/>
      <c r="C58" s="3">
        <f>B55*100/B35</f>
        <v>10.752898550724638</v>
      </c>
    </row>
    <row r="59" ht="12.75">
      <c r="A59" s="6"/>
    </row>
    <row r="60" ht="12.75">
      <c r="A60" s="4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1" sqref="A1:N61"/>
    </sheetView>
  </sheetViews>
  <sheetFormatPr defaultColWidth="9.00390625" defaultRowHeight="12.75"/>
  <cols>
    <col min="1" max="1" width="49.625" style="0" customWidth="1"/>
    <col min="2" max="13" width="6.75390625" style="0" customWidth="1"/>
  </cols>
  <sheetData>
    <row r="1" spans="1:14" ht="13.5">
      <c r="A1" s="16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3" t="s">
        <v>81</v>
      </c>
      <c r="B2" s="33" t="s">
        <v>82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9" t="s">
        <v>36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9" t="s">
        <v>68</v>
      </c>
      <c r="B5" s="3" t="s">
        <v>69</v>
      </c>
      <c r="C5" s="3" t="s">
        <v>70</v>
      </c>
      <c r="D5" s="3" t="s">
        <v>71</v>
      </c>
      <c r="E5" s="3" t="s">
        <v>72</v>
      </c>
      <c r="F5" s="3" t="s">
        <v>73</v>
      </c>
      <c r="G5" s="3" t="s">
        <v>74</v>
      </c>
      <c r="H5" s="3" t="s">
        <v>75</v>
      </c>
      <c r="I5" s="3" t="s">
        <v>76</v>
      </c>
      <c r="J5" s="3" t="s">
        <v>77</v>
      </c>
      <c r="K5" s="3" t="s">
        <v>78</v>
      </c>
      <c r="L5" s="3" t="s">
        <v>79</v>
      </c>
      <c r="M5" s="3" t="s">
        <v>80</v>
      </c>
      <c r="N5" s="3"/>
    </row>
    <row r="6" spans="1:14" ht="12.75">
      <c r="A6" s="3" t="s">
        <v>33</v>
      </c>
      <c r="B6" s="3">
        <v>45000</v>
      </c>
      <c r="C6" s="3">
        <f>B6</f>
        <v>45000</v>
      </c>
      <c r="D6" s="3">
        <f aca="true" t="shared" si="0" ref="D6:M6">C6</f>
        <v>45000</v>
      </c>
      <c r="E6" s="3">
        <f t="shared" si="0"/>
        <v>45000</v>
      </c>
      <c r="F6" s="3">
        <f t="shared" si="0"/>
        <v>45000</v>
      </c>
      <c r="G6" s="3">
        <f t="shared" si="0"/>
        <v>45000</v>
      </c>
      <c r="H6" s="3">
        <f t="shared" si="0"/>
        <v>45000</v>
      </c>
      <c r="I6" s="3">
        <f t="shared" si="0"/>
        <v>45000</v>
      </c>
      <c r="J6" s="3">
        <f t="shared" si="0"/>
        <v>45000</v>
      </c>
      <c r="K6" s="3">
        <f t="shared" si="0"/>
        <v>45000</v>
      </c>
      <c r="L6" s="3">
        <f t="shared" si="0"/>
        <v>45000</v>
      </c>
      <c r="M6" s="3">
        <f t="shared" si="0"/>
        <v>45000</v>
      </c>
      <c r="N6" s="3"/>
    </row>
    <row r="7" spans="1:14" ht="12.75">
      <c r="A7" s="3" t="s">
        <v>144</v>
      </c>
      <c r="B7" s="3">
        <v>3000</v>
      </c>
      <c r="C7" s="3">
        <v>0</v>
      </c>
      <c r="D7" s="3">
        <v>0</v>
      </c>
      <c r="E7" s="3">
        <v>0</v>
      </c>
      <c r="F7" s="3">
        <f>B7</f>
        <v>3000</v>
      </c>
      <c r="G7" s="3">
        <v>0</v>
      </c>
      <c r="H7" s="3">
        <v>0</v>
      </c>
      <c r="I7" s="3">
        <v>0</v>
      </c>
      <c r="J7" s="3">
        <f>B7</f>
        <v>3000</v>
      </c>
      <c r="K7" s="3">
        <v>0</v>
      </c>
      <c r="L7" s="3">
        <v>0</v>
      </c>
      <c r="M7" s="3">
        <v>0</v>
      </c>
      <c r="N7" s="3"/>
    </row>
    <row r="8" spans="1:14" ht="12.75">
      <c r="A8" s="3" t="s">
        <v>65</v>
      </c>
      <c r="B8" s="3">
        <v>5000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5000</v>
      </c>
      <c r="K8" s="3">
        <v>0</v>
      </c>
      <c r="L8" s="3">
        <v>0</v>
      </c>
      <c r="M8" s="3">
        <v>0</v>
      </c>
      <c r="N8" s="3"/>
    </row>
    <row r="9" spans="1:14" ht="12.75">
      <c r="A9" s="3" t="s">
        <v>66</v>
      </c>
      <c r="B9" s="3">
        <v>10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3</v>
      </c>
      <c r="K9" s="3">
        <v>0</v>
      </c>
      <c r="L9" s="3">
        <v>0</v>
      </c>
      <c r="M9" s="3">
        <v>0</v>
      </c>
      <c r="N9" s="3"/>
    </row>
    <row r="10" spans="1:1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3" t="s">
        <v>32</v>
      </c>
      <c r="B11" s="3">
        <v>0</v>
      </c>
      <c r="C11" s="3">
        <f>B11</f>
        <v>0</v>
      </c>
      <c r="D11" s="3">
        <f aca="true" t="shared" si="1" ref="D11:M11">C11</f>
        <v>0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/>
    </row>
    <row r="12" spans="1:14" ht="12.75">
      <c r="A12" s="3" t="s">
        <v>97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/>
    </row>
    <row r="13" spans="1:14" ht="12.75">
      <c r="A13" s="3" t="s">
        <v>47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17" t="s">
        <v>42</v>
      </c>
      <c r="B14" s="3">
        <v>100000</v>
      </c>
      <c r="C14" s="3">
        <v>100000</v>
      </c>
      <c r="D14" s="3">
        <v>100000</v>
      </c>
      <c r="E14" s="3">
        <v>100000</v>
      </c>
      <c r="F14" s="3">
        <v>100000</v>
      </c>
      <c r="G14" s="3">
        <v>100000</v>
      </c>
      <c r="H14" s="3">
        <v>100000</v>
      </c>
      <c r="I14" s="3">
        <v>100000</v>
      </c>
      <c r="J14" s="3">
        <v>100000</v>
      </c>
      <c r="K14" s="3">
        <v>100000</v>
      </c>
      <c r="L14" s="3">
        <v>100000</v>
      </c>
      <c r="M14" s="3">
        <v>100000</v>
      </c>
      <c r="N14" s="3"/>
    </row>
    <row r="15" spans="1:14" ht="12.75">
      <c r="A15" s="3" t="s">
        <v>83</v>
      </c>
      <c r="B15" s="3">
        <v>20000</v>
      </c>
      <c r="C15" s="3">
        <v>20000</v>
      </c>
      <c r="D15" s="3">
        <v>20000</v>
      </c>
      <c r="E15" s="3">
        <v>20000</v>
      </c>
      <c r="F15" s="3">
        <v>20000</v>
      </c>
      <c r="G15" s="3">
        <v>20000</v>
      </c>
      <c r="H15" s="3">
        <v>20000</v>
      </c>
      <c r="I15" s="3">
        <v>20000</v>
      </c>
      <c r="J15" s="3">
        <v>20000</v>
      </c>
      <c r="K15" s="3">
        <v>20000</v>
      </c>
      <c r="L15" s="3">
        <v>20000</v>
      </c>
      <c r="M15" s="3">
        <v>20000</v>
      </c>
      <c r="N15" s="3"/>
    </row>
    <row r="16" spans="1:14" ht="12.75">
      <c r="A16" s="3" t="s">
        <v>38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 t="s">
        <v>43</v>
      </c>
      <c r="B17" s="3">
        <v>9</v>
      </c>
      <c r="C17" s="3">
        <f>B17</f>
        <v>9</v>
      </c>
      <c r="D17" s="3">
        <f aca="true" t="shared" si="2" ref="D17:M17">C17</f>
        <v>9</v>
      </c>
      <c r="E17" s="3">
        <f t="shared" si="2"/>
        <v>9</v>
      </c>
      <c r="F17" s="3">
        <f t="shared" si="2"/>
        <v>9</v>
      </c>
      <c r="G17" s="3">
        <f t="shared" si="2"/>
        <v>9</v>
      </c>
      <c r="H17" s="3">
        <f t="shared" si="2"/>
        <v>9</v>
      </c>
      <c r="I17" s="3">
        <f t="shared" si="2"/>
        <v>9</v>
      </c>
      <c r="J17" s="3">
        <f t="shared" si="2"/>
        <v>9</v>
      </c>
      <c r="K17" s="3">
        <f t="shared" si="2"/>
        <v>9</v>
      </c>
      <c r="L17" s="3">
        <f t="shared" si="2"/>
        <v>9</v>
      </c>
      <c r="M17" s="3">
        <f t="shared" si="2"/>
        <v>9</v>
      </c>
      <c r="N17" s="3"/>
    </row>
    <row r="18" spans="1:14" ht="12.75">
      <c r="A18" s="3" t="s">
        <v>44</v>
      </c>
      <c r="B18" s="3">
        <v>15</v>
      </c>
      <c r="C18" s="3">
        <f>B18</f>
        <v>15</v>
      </c>
      <c r="D18" s="3">
        <f aca="true" t="shared" si="3" ref="D18:M18">C18</f>
        <v>15</v>
      </c>
      <c r="E18" s="3">
        <f t="shared" si="3"/>
        <v>15</v>
      </c>
      <c r="F18" s="3">
        <f t="shared" si="3"/>
        <v>15</v>
      </c>
      <c r="G18" s="3">
        <f t="shared" si="3"/>
        <v>15</v>
      </c>
      <c r="H18" s="3">
        <f t="shared" si="3"/>
        <v>15</v>
      </c>
      <c r="I18" s="3">
        <f t="shared" si="3"/>
        <v>15</v>
      </c>
      <c r="J18" s="3">
        <f t="shared" si="3"/>
        <v>15</v>
      </c>
      <c r="K18" s="3">
        <f t="shared" si="3"/>
        <v>15</v>
      </c>
      <c r="L18" s="3">
        <f t="shared" si="3"/>
        <v>15</v>
      </c>
      <c r="M18" s="3">
        <f t="shared" si="3"/>
        <v>15</v>
      </c>
      <c r="N18" s="3"/>
    </row>
    <row r="19" spans="1:14" ht="12.75">
      <c r="A19" s="3" t="s">
        <v>64</v>
      </c>
      <c r="B19" s="3">
        <v>20000</v>
      </c>
      <c r="C19" s="3">
        <v>0</v>
      </c>
      <c r="D19" s="3">
        <v>0</v>
      </c>
      <c r="E19" s="3">
        <v>0</v>
      </c>
      <c r="F19" s="3">
        <v>0</v>
      </c>
      <c r="G19" s="3">
        <v>6000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/>
    </row>
    <row r="20" spans="1:14" ht="12.75">
      <c r="A20" s="3" t="s">
        <v>40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 t="s">
        <v>42</v>
      </c>
      <c r="B21" s="3">
        <v>20000</v>
      </c>
      <c r="C21" s="3">
        <v>20000</v>
      </c>
      <c r="D21" s="3">
        <v>20000</v>
      </c>
      <c r="E21" s="3">
        <v>20000</v>
      </c>
      <c r="F21" s="3">
        <v>20000</v>
      </c>
      <c r="G21" s="3">
        <v>20000</v>
      </c>
      <c r="H21" s="3">
        <v>20000</v>
      </c>
      <c r="I21" s="3">
        <v>20000</v>
      </c>
      <c r="J21" s="3">
        <v>20000</v>
      </c>
      <c r="K21" s="3">
        <v>20000</v>
      </c>
      <c r="L21" s="3">
        <v>20000</v>
      </c>
      <c r="M21" s="3">
        <v>20000</v>
      </c>
      <c r="N21" s="3"/>
    </row>
    <row r="22" spans="1:14" ht="12.75">
      <c r="A22" s="3" t="s">
        <v>41</v>
      </c>
      <c r="B22" s="3">
        <v>6000</v>
      </c>
      <c r="C22" s="3">
        <v>6000</v>
      </c>
      <c r="D22" s="3">
        <v>6000</v>
      </c>
      <c r="E22" s="3">
        <v>6000</v>
      </c>
      <c r="F22" s="3">
        <v>6000</v>
      </c>
      <c r="G22" s="3">
        <v>6000</v>
      </c>
      <c r="H22" s="3">
        <v>6000</v>
      </c>
      <c r="I22" s="3">
        <v>6000</v>
      </c>
      <c r="J22" s="3">
        <v>6000</v>
      </c>
      <c r="K22" s="3">
        <v>6000</v>
      </c>
      <c r="L22" s="3">
        <v>6000</v>
      </c>
      <c r="M22" s="3">
        <v>6000</v>
      </c>
      <c r="N22" s="3"/>
    </row>
    <row r="23" spans="1:14" ht="12.75">
      <c r="A23" s="3" t="s">
        <v>53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3" t="s">
        <v>43</v>
      </c>
      <c r="B24" s="3">
        <v>12</v>
      </c>
      <c r="C24" s="3">
        <f>B24</f>
        <v>12</v>
      </c>
      <c r="D24" s="3">
        <f aca="true" t="shared" si="4" ref="D24:M24">C24</f>
        <v>12</v>
      </c>
      <c r="E24" s="3">
        <f t="shared" si="4"/>
        <v>12</v>
      </c>
      <c r="F24" s="3">
        <f t="shared" si="4"/>
        <v>12</v>
      </c>
      <c r="G24" s="3">
        <f t="shared" si="4"/>
        <v>12</v>
      </c>
      <c r="H24" s="3">
        <f t="shared" si="4"/>
        <v>12</v>
      </c>
      <c r="I24" s="3">
        <f t="shared" si="4"/>
        <v>12</v>
      </c>
      <c r="J24" s="3">
        <f t="shared" si="4"/>
        <v>12</v>
      </c>
      <c r="K24" s="3">
        <f t="shared" si="4"/>
        <v>12</v>
      </c>
      <c r="L24" s="3">
        <f t="shared" si="4"/>
        <v>12</v>
      </c>
      <c r="M24" s="3">
        <f t="shared" si="4"/>
        <v>12</v>
      </c>
      <c r="N24" s="3"/>
    </row>
    <row r="25" spans="1:14" ht="12.75">
      <c r="A25" s="3" t="s">
        <v>44</v>
      </c>
      <c r="B25" s="3">
        <v>12</v>
      </c>
      <c r="C25" s="3">
        <f>B25</f>
        <v>12</v>
      </c>
      <c r="D25" s="3">
        <f aca="true" t="shared" si="5" ref="D25:M25">C25</f>
        <v>12</v>
      </c>
      <c r="E25" s="3">
        <f t="shared" si="5"/>
        <v>12</v>
      </c>
      <c r="F25" s="3">
        <f t="shared" si="5"/>
        <v>12</v>
      </c>
      <c r="G25" s="3">
        <f t="shared" si="5"/>
        <v>12</v>
      </c>
      <c r="H25" s="3">
        <f t="shared" si="5"/>
        <v>12</v>
      </c>
      <c r="I25" s="3">
        <f t="shared" si="5"/>
        <v>12</v>
      </c>
      <c r="J25" s="3">
        <f t="shared" si="5"/>
        <v>12</v>
      </c>
      <c r="K25" s="3">
        <f t="shared" si="5"/>
        <v>12</v>
      </c>
      <c r="L25" s="3">
        <f t="shared" si="5"/>
        <v>12</v>
      </c>
      <c r="M25" s="3">
        <f t="shared" si="5"/>
        <v>12</v>
      </c>
      <c r="N25" s="3"/>
    </row>
    <row r="26" spans="1:14" ht="12.75">
      <c r="A26" s="3" t="s">
        <v>48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 t="s">
        <v>49</v>
      </c>
      <c r="B27" s="3">
        <v>5</v>
      </c>
      <c r="C27" s="3">
        <v>5</v>
      </c>
      <c r="D27" s="3">
        <v>5</v>
      </c>
      <c r="E27" s="3">
        <v>5</v>
      </c>
      <c r="F27" s="3">
        <v>5</v>
      </c>
      <c r="G27" s="3">
        <v>5</v>
      </c>
      <c r="H27" s="3">
        <v>5</v>
      </c>
      <c r="I27" s="3">
        <v>5</v>
      </c>
      <c r="J27" s="3">
        <v>5</v>
      </c>
      <c r="K27" s="3">
        <v>5</v>
      </c>
      <c r="L27" s="3">
        <v>5</v>
      </c>
      <c r="M27" s="3">
        <v>5</v>
      </c>
      <c r="N27" s="3"/>
    </row>
    <row r="28" spans="1:14" ht="12.75">
      <c r="A28" s="3" t="s">
        <v>50</v>
      </c>
      <c r="B28" s="3">
        <v>6</v>
      </c>
      <c r="C28" s="3">
        <v>6</v>
      </c>
      <c r="D28" s="3">
        <v>6</v>
      </c>
      <c r="E28" s="3">
        <v>6</v>
      </c>
      <c r="F28" s="3">
        <v>6</v>
      </c>
      <c r="G28" s="3">
        <v>6</v>
      </c>
      <c r="H28" s="3">
        <v>6</v>
      </c>
      <c r="I28" s="3">
        <v>6</v>
      </c>
      <c r="J28" s="3">
        <v>6</v>
      </c>
      <c r="K28" s="3">
        <v>6</v>
      </c>
      <c r="L28" s="3">
        <v>6</v>
      </c>
      <c r="M28" s="3">
        <v>6</v>
      </c>
      <c r="N28" s="3"/>
    </row>
    <row r="29" spans="1:14" ht="12.75">
      <c r="A29" s="3" t="s">
        <v>145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 t="s">
        <v>54</v>
      </c>
      <c r="B30" s="3">
        <v>15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3" t="s">
        <v>55</v>
      </c>
      <c r="B31" s="3">
        <v>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5" ht="12.75">
      <c r="A32" s="3" t="s">
        <v>63</v>
      </c>
      <c r="B32" s="3" t="s">
        <v>4</v>
      </c>
      <c r="C32" s="3" t="s">
        <v>16</v>
      </c>
      <c r="D32" s="3" t="s">
        <v>17</v>
      </c>
      <c r="E32" s="3" t="s">
        <v>18</v>
      </c>
      <c r="F32" s="3" t="s">
        <v>19</v>
      </c>
      <c r="G32" s="3" t="s">
        <v>20</v>
      </c>
      <c r="H32" s="3" t="s">
        <v>21</v>
      </c>
      <c r="I32" s="3" t="s">
        <v>22</v>
      </c>
      <c r="J32" s="3" t="s">
        <v>23</v>
      </c>
      <c r="K32" s="3" t="s">
        <v>24</v>
      </c>
      <c r="L32" s="3" t="s">
        <v>25</v>
      </c>
      <c r="M32" s="3" t="s">
        <v>26</v>
      </c>
      <c r="N32" s="3" t="s">
        <v>27</v>
      </c>
      <c r="O32" s="3"/>
    </row>
    <row r="33" spans="1:15" ht="12.75">
      <c r="A33" s="9" t="s">
        <v>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3" t="s">
        <v>33</v>
      </c>
      <c r="B34" s="3">
        <f>B6</f>
        <v>45000</v>
      </c>
      <c r="C34" s="3">
        <f>B34</f>
        <v>45000</v>
      </c>
      <c r="D34" s="3">
        <f aca="true" t="shared" si="6" ref="D34:M35">C34</f>
        <v>45000</v>
      </c>
      <c r="E34" s="3">
        <f t="shared" si="6"/>
        <v>45000</v>
      </c>
      <c r="F34" s="3">
        <f t="shared" si="6"/>
        <v>45000</v>
      </c>
      <c r="G34" s="3">
        <f t="shared" si="6"/>
        <v>45000</v>
      </c>
      <c r="H34" s="3">
        <f t="shared" si="6"/>
        <v>45000</v>
      </c>
      <c r="I34" s="3">
        <f t="shared" si="6"/>
        <v>45000</v>
      </c>
      <c r="J34" s="3">
        <f t="shared" si="6"/>
        <v>45000</v>
      </c>
      <c r="K34" s="3">
        <f t="shared" si="6"/>
        <v>45000</v>
      </c>
      <c r="L34" s="3">
        <f t="shared" si="6"/>
        <v>45000</v>
      </c>
      <c r="M34" s="3">
        <f t="shared" si="6"/>
        <v>45000</v>
      </c>
      <c r="N34" s="3">
        <f>SUM(B34:M34)</f>
        <v>540000</v>
      </c>
      <c r="O34" s="3"/>
    </row>
    <row r="35" spans="1:15" ht="12.75">
      <c r="A35" s="3" t="s">
        <v>35</v>
      </c>
      <c r="B35" s="3">
        <f>B7</f>
        <v>3000</v>
      </c>
      <c r="C35" s="3">
        <f aca="true" t="shared" si="7" ref="C35:N38">B35</f>
        <v>3000</v>
      </c>
      <c r="D35" s="3">
        <f t="shared" si="6"/>
        <v>3000</v>
      </c>
      <c r="E35" s="3">
        <f t="shared" si="6"/>
        <v>3000</v>
      </c>
      <c r="F35" s="3">
        <f t="shared" si="6"/>
        <v>3000</v>
      </c>
      <c r="G35" s="3">
        <f t="shared" si="6"/>
        <v>3000</v>
      </c>
      <c r="H35" s="3">
        <f t="shared" si="6"/>
        <v>3000</v>
      </c>
      <c r="I35" s="3">
        <f t="shared" si="6"/>
        <v>3000</v>
      </c>
      <c r="J35" s="3">
        <f t="shared" si="6"/>
        <v>3000</v>
      </c>
      <c r="K35" s="3">
        <f t="shared" si="6"/>
        <v>3000</v>
      </c>
      <c r="L35" s="3">
        <f t="shared" si="6"/>
        <v>3000</v>
      </c>
      <c r="M35" s="3">
        <f t="shared" si="6"/>
        <v>3000</v>
      </c>
      <c r="N35" s="3">
        <f>SUM(B35:M35)</f>
        <v>36000</v>
      </c>
      <c r="O35" s="3"/>
    </row>
    <row r="36" spans="1:15" ht="12.75">
      <c r="A36" s="3" t="s">
        <v>32</v>
      </c>
      <c r="B36" s="3">
        <f>B11</f>
        <v>0</v>
      </c>
      <c r="C36" s="3">
        <f t="shared" si="7"/>
        <v>0</v>
      </c>
      <c r="D36" s="3">
        <f t="shared" si="7"/>
        <v>0</v>
      </c>
      <c r="E36" s="3">
        <f t="shared" si="7"/>
        <v>0</v>
      </c>
      <c r="F36" s="3">
        <f t="shared" si="7"/>
        <v>0</v>
      </c>
      <c r="G36" s="3">
        <f t="shared" si="7"/>
        <v>0</v>
      </c>
      <c r="H36" s="3">
        <f t="shared" si="7"/>
        <v>0</v>
      </c>
      <c r="I36" s="3">
        <f t="shared" si="7"/>
        <v>0</v>
      </c>
      <c r="J36" s="3">
        <f t="shared" si="7"/>
        <v>0</v>
      </c>
      <c r="K36" s="3">
        <f t="shared" si="7"/>
        <v>0</v>
      </c>
      <c r="L36" s="3">
        <f t="shared" si="7"/>
        <v>0</v>
      </c>
      <c r="M36" s="3">
        <f t="shared" si="7"/>
        <v>0</v>
      </c>
      <c r="N36" s="3">
        <f>SUM(B36:M36)</f>
        <v>0</v>
      </c>
      <c r="O36" s="3"/>
    </row>
    <row r="37" spans="1:15" ht="12.75">
      <c r="A37" s="3" t="s">
        <v>37</v>
      </c>
      <c r="B37" s="3">
        <f>B14*B17/(100*12)+B15*B18/(100*12)</f>
        <v>1000</v>
      </c>
      <c r="C37" s="3">
        <f t="shared" si="7"/>
        <v>1000</v>
      </c>
      <c r="D37" s="3">
        <f t="shared" si="7"/>
        <v>1000</v>
      </c>
      <c r="E37" s="3">
        <f t="shared" si="7"/>
        <v>1000</v>
      </c>
      <c r="F37" s="3">
        <f t="shared" si="7"/>
        <v>1000</v>
      </c>
      <c r="G37" s="3">
        <f t="shared" si="7"/>
        <v>1000</v>
      </c>
      <c r="H37" s="3">
        <f t="shared" si="7"/>
        <v>1000</v>
      </c>
      <c r="I37" s="3">
        <f t="shared" si="7"/>
        <v>1000</v>
      </c>
      <c r="J37" s="3">
        <f t="shared" si="7"/>
        <v>1000</v>
      </c>
      <c r="K37" s="3">
        <f t="shared" si="7"/>
        <v>1000</v>
      </c>
      <c r="L37" s="3">
        <f t="shared" si="7"/>
        <v>1000</v>
      </c>
      <c r="M37" s="3">
        <f t="shared" si="7"/>
        <v>1000</v>
      </c>
      <c r="N37" s="3">
        <f>SUM(B37:M37)</f>
        <v>12000</v>
      </c>
      <c r="O37" s="3"/>
    </row>
    <row r="38" spans="1:15" ht="12.75">
      <c r="A38" s="3" t="s">
        <v>39</v>
      </c>
      <c r="B38" s="3">
        <f>B19</f>
        <v>20000</v>
      </c>
      <c r="C38" s="3">
        <f>C19</f>
        <v>0</v>
      </c>
      <c r="D38" s="3">
        <f>D19</f>
        <v>0</v>
      </c>
      <c r="E38" s="3">
        <f t="shared" si="7"/>
        <v>0</v>
      </c>
      <c r="F38" s="3">
        <f t="shared" si="7"/>
        <v>0</v>
      </c>
      <c r="G38" s="3">
        <f t="shared" si="7"/>
        <v>0</v>
      </c>
      <c r="H38" s="3">
        <f t="shared" si="7"/>
        <v>0</v>
      </c>
      <c r="I38" s="3">
        <f t="shared" si="7"/>
        <v>0</v>
      </c>
      <c r="J38" s="3">
        <f t="shared" si="7"/>
        <v>0</v>
      </c>
      <c r="K38" s="3">
        <f t="shared" si="7"/>
        <v>0</v>
      </c>
      <c r="L38" s="3">
        <f t="shared" si="7"/>
        <v>0</v>
      </c>
      <c r="M38" s="3">
        <f t="shared" si="7"/>
        <v>0</v>
      </c>
      <c r="N38" s="3">
        <f t="shared" si="7"/>
        <v>0</v>
      </c>
      <c r="O38" s="3"/>
    </row>
    <row r="39" spans="1:15" ht="12.75">
      <c r="A39" s="3" t="s">
        <v>84</v>
      </c>
      <c r="B39" s="3">
        <f>B8</f>
        <v>5000</v>
      </c>
      <c r="C39" s="3">
        <f aca="true" t="shared" si="8" ref="C39:N39">C8</f>
        <v>0</v>
      </c>
      <c r="D39" s="3">
        <f t="shared" si="8"/>
        <v>0</v>
      </c>
      <c r="E39" s="3">
        <f t="shared" si="8"/>
        <v>0</v>
      </c>
      <c r="F39" s="3">
        <f t="shared" si="8"/>
        <v>0</v>
      </c>
      <c r="G39" s="3">
        <f t="shared" si="8"/>
        <v>0</v>
      </c>
      <c r="H39" s="3">
        <f t="shared" si="8"/>
        <v>0</v>
      </c>
      <c r="I39" s="3">
        <f t="shared" si="8"/>
        <v>0</v>
      </c>
      <c r="J39" s="3">
        <f t="shared" si="8"/>
        <v>5000</v>
      </c>
      <c r="K39" s="3">
        <f t="shared" si="8"/>
        <v>0</v>
      </c>
      <c r="L39" s="3">
        <f t="shared" si="8"/>
        <v>0</v>
      </c>
      <c r="M39" s="3">
        <f t="shared" si="8"/>
        <v>0</v>
      </c>
      <c r="N39" s="3">
        <f t="shared" si="8"/>
        <v>0</v>
      </c>
      <c r="O39" s="3"/>
    </row>
    <row r="40" spans="1:15" ht="12.75">
      <c r="A40" s="3" t="s">
        <v>62</v>
      </c>
      <c r="B40" s="10">
        <f>SUM(B34:B39)</f>
        <v>74000</v>
      </c>
      <c r="C40" s="10">
        <f aca="true" t="shared" si="9" ref="C40:M40">SUM(C34:C39)</f>
        <v>49000</v>
      </c>
      <c r="D40" s="10">
        <f t="shared" si="9"/>
        <v>49000</v>
      </c>
      <c r="E40" s="10">
        <f t="shared" si="9"/>
        <v>49000</v>
      </c>
      <c r="F40" s="10">
        <f t="shared" si="9"/>
        <v>49000</v>
      </c>
      <c r="G40" s="10">
        <f t="shared" si="9"/>
        <v>49000</v>
      </c>
      <c r="H40" s="10">
        <f t="shared" si="9"/>
        <v>49000</v>
      </c>
      <c r="I40" s="10">
        <f t="shared" si="9"/>
        <v>49000</v>
      </c>
      <c r="J40" s="10">
        <f t="shared" si="9"/>
        <v>54000</v>
      </c>
      <c r="K40" s="10">
        <f t="shared" si="9"/>
        <v>49000</v>
      </c>
      <c r="L40" s="10">
        <f t="shared" si="9"/>
        <v>49000</v>
      </c>
      <c r="M40" s="10">
        <f t="shared" si="9"/>
        <v>49000</v>
      </c>
      <c r="N40" s="3">
        <f>SUM(B40:M40)</f>
        <v>618000</v>
      </c>
      <c r="O40" s="3"/>
    </row>
    <row r="41" spans="1:15" ht="12.75">
      <c r="A41" s="18" t="s">
        <v>85</v>
      </c>
      <c r="B41" s="8">
        <f>B39-B8/POWER(1+B12/100,B9)</f>
        <v>473.56522653508455</v>
      </c>
      <c r="C41" s="8">
        <f aca="true" t="shared" si="10" ref="C41:M41">C39-C8/POWER(1+C12/100,C9)</f>
        <v>0</v>
      </c>
      <c r="D41" s="8">
        <f t="shared" si="10"/>
        <v>0</v>
      </c>
      <c r="E41" s="8">
        <f t="shared" si="10"/>
        <v>0</v>
      </c>
      <c r="F41" s="8">
        <f t="shared" si="10"/>
        <v>0</v>
      </c>
      <c r="G41" s="8">
        <f t="shared" si="10"/>
        <v>0</v>
      </c>
      <c r="H41" s="8">
        <f t="shared" si="10"/>
        <v>0</v>
      </c>
      <c r="I41" s="8">
        <f t="shared" si="10"/>
        <v>0</v>
      </c>
      <c r="J41" s="8">
        <f t="shared" si="10"/>
        <v>147.04926036177767</v>
      </c>
      <c r="K41" s="8">
        <f t="shared" si="10"/>
        <v>0</v>
      </c>
      <c r="L41" s="8">
        <f t="shared" si="10"/>
        <v>0</v>
      </c>
      <c r="M41" s="8">
        <f t="shared" si="10"/>
        <v>0</v>
      </c>
      <c r="N41" s="8">
        <f>SUM(B41:M41)</f>
        <v>620.6144868968622</v>
      </c>
      <c r="O41" s="3"/>
    </row>
    <row r="42" spans="1:15" ht="12.75">
      <c r="A42" s="19" t="s">
        <v>28</v>
      </c>
      <c r="B42" s="15">
        <f>B40-B41</f>
        <v>73526.43477346492</v>
      </c>
      <c r="C42" s="15">
        <f aca="true" t="shared" si="11" ref="C42:M42">C40-C41</f>
        <v>49000</v>
      </c>
      <c r="D42" s="15">
        <f t="shared" si="11"/>
        <v>49000</v>
      </c>
      <c r="E42" s="15">
        <f t="shared" si="11"/>
        <v>49000</v>
      </c>
      <c r="F42" s="15">
        <f t="shared" si="11"/>
        <v>49000</v>
      </c>
      <c r="G42" s="15">
        <f t="shared" si="11"/>
        <v>49000</v>
      </c>
      <c r="H42" s="15">
        <f t="shared" si="11"/>
        <v>49000</v>
      </c>
      <c r="I42" s="15">
        <f t="shared" si="11"/>
        <v>49000</v>
      </c>
      <c r="J42" s="15">
        <f t="shared" si="11"/>
        <v>53852.950739638225</v>
      </c>
      <c r="K42" s="15">
        <f t="shared" si="11"/>
        <v>49000</v>
      </c>
      <c r="L42" s="15">
        <f t="shared" si="11"/>
        <v>49000</v>
      </c>
      <c r="M42" s="15">
        <f t="shared" si="11"/>
        <v>49000</v>
      </c>
      <c r="N42" s="15">
        <f>N40-N39+N41</f>
        <v>618620.6144868969</v>
      </c>
      <c r="O42" s="3"/>
    </row>
    <row r="43" spans="1:15" ht="12.75">
      <c r="A43" s="20" t="s">
        <v>29</v>
      </c>
      <c r="B43" s="14">
        <f>B42</f>
        <v>73526.43477346492</v>
      </c>
      <c r="C43" s="14">
        <f>B42+C42</f>
        <v>122526.43477346492</v>
      </c>
      <c r="D43" s="14">
        <f>C43+D42</f>
        <v>171526.43477346492</v>
      </c>
      <c r="E43" s="14">
        <f aca="true" t="shared" si="12" ref="E43:M43">D43+E42</f>
        <v>220526.43477346492</v>
      </c>
      <c r="F43" s="14">
        <f t="shared" si="12"/>
        <v>269526.4347734649</v>
      </c>
      <c r="G43" s="14">
        <f t="shared" si="12"/>
        <v>318526.4347734649</v>
      </c>
      <c r="H43" s="14">
        <f t="shared" si="12"/>
        <v>367526.4347734649</v>
      </c>
      <c r="I43" s="14">
        <f t="shared" si="12"/>
        <v>416526.4347734649</v>
      </c>
      <c r="J43" s="14">
        <f t="shared" si="12"/>
        <v>470379.38551310316</v>
      </c>
      <c r="K43" s="14">
        <f t="shared" si="12"/>
        <v>519379.38551310316</v>
      </c>
      <c r="L43" s="14">
        <f t="shared" si="12"/>
        <v>568379.3855131031</v>
      </c>
      <c r="M43" s="14">
        <f t="shared" si="12"/>
        <v>617379.3855131031</v>
      </c>
      <c r="N43" s="13"/>
      <c r="O43" s="3"/>
    </row>
    <row r="44" spans="1:15" ht="12.75">
      <c r="A44" s="9" t="s">
        <v>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2">
        <f aca="true" t="shared" si="13" ref="N44:N60">SUM(B44:M44)</f>
        <v>0</v>
      </c>
      <c r="O44" s="3"/>
    </row>
    <row r="45" spans="1:15" ht="12.75">
      <c r="A45" s="3" t="s">
        <v>5</v>
      </c>
      <c r="B45" s="3">
        <f>10000</f>
        <v>10000</v>
      </c>
      <c r="C45" s="3">
        <f>B45</f>
        <v>10000</v>
      </c>
      <c r="D45" s="3">
        <f aca="true" t="shared" si="14" ref="D45:M45">C45</f>
        <v>10000</v>
      </c>
      <c r="E45" s="3">
        <f t="shared" si="14"/>
        <v>10000</v>
      </c>
      <c r="F45" s="3">
        <f t="shared" si="14"/>
        <v>10000</v>
      </c>
      <c r="G45" s="3">
        <f t="shared" si="14"/>
        <v>10000</v>
      </c>
      <c r="H45" s="3">
        <f t="shared" si="14"/>
        <v>10000</v>
      </c>
      <c r="I45" s="3">
        <f t="shared" si="14"/>
        <v>10000</v>
      </c>
      <c r="J45" s="3">
        <f t="shared" si="14"/>
        <v>10000</v>
      </c>
      <c r="K45" s="3">
        <f t="shared" si="14"/>
        <v>10000</v>
      </c>
      <c r="L45" s="3">
        <f t="shared" si="14"/>
        <v>10000</v>
      </c>
      <c r="M45" s="3">
        <f t="shared" si="14"/>
        <v>10000</v>
      </c>
      <c r="N45" s="12">
        <f t="shared" si="13"/>
        <v>120000</v>
      </c>
      <c r="O45" s="3"/>
    </row>
    <row r="46" spans="1:15" ht="12.75">
      <c r="A46" s="3" t="s">
        <v>6</v>
      </c>
      <c r="B46" s="3">
        <v>3000</v>
      </c>
      <c r="C46" s="3">
        <f>B46</f>
        <v>3000</v>
      </c>
      <c r="D46" s="3">
        <f aca="true" t="shared" si="15" ref="D46:M46">C46</f>
        <v>3000</v>
      </c>
      <c r="E46" s="3">
        <f t="shared" si="15"/>
        <v>3000</v>
      </c>
      <c r="F46" s="3">
        <f t="shared" si="15"/>
        <v>3000</v>
      </c>
      <c r="G46" s="3">
        <f t="shared" si="15"/>
        <v>3000</v>
      </c>
      <c r="H46" s="3">
        <f t="shared" si="15"/>
        <v>3000</v>
      </c>
      <c r="I46" s="3">
        <f t="shared" si="15"/>
        <v>3000</v>
      </c>
      <c r="J46" s="3">
        <f t="shared" si="15"/>
        <v>3000</v>
      </c>
      <c r="K46" s="3">
        <f t="shared" si="15"/>
        <v>3000</v>
      </c>
      <c r="L46" s="3">
        <f t="shared" si="15"/>
        <v>3000</v>
      </c>
      <c r="M46" s="3">
        <f t="shared" si="15"/>
        <v>3000</v>
      </c>
      <c r="N46" s="12">
        <f t="shared" si="13"/>
        <v>36000</v>
      </c>
      <c r="O46" s="3"/>
    </row>
    <row r="47" spans="1:15" ht="12.75">
      <c r="A47" s="3" t="s">
        <v>34</v>
      </c>
      <c r="B47" s="21">
        <f>B21*B24/(100*12)+B22*B25/(100*12)+B21/(B27*12)+B22/(B28*12)</f>
        <v>676.6666666666666</v>
      </c>
      <c r="C47" s="21">
        <f aca="true" t="shared" si="16" ref="C47:M47">C21*C24/(100*12)+C22*C25/(100*12)+C21/(C27*12)+C22/(C28*12)</f>
        <v>676.6666666666666</v>
      </c>
      <c r="D47" s="21">
        <f t="shared" si="16"/>
        <v>676.6666666666666</v>
      </c>
      <c r="E47" s="21">
        <f t="shared" si="16"/>
        <v>676.6666666666666</v>
      </c>
      <c r="F47" s="21">
        <f t="shared" si="16"/>
        <v>676.6666666666666</v>
      </c>
      <c r="G47" s="21">
        <f t="shared" si="16"/>
        <v>676.6666666666666</v>
      </c>
      <c r="H47" s="21">
        <f t="shared" si="16"/>
        <v>676.6666666666666</v>
      </c>
      <c r="I47" s="21">
        <f t="shared" si="16"/>
        <v>676.6666666666666</v>
      </c>
      <c r="J47" s="21">
        <f t="shared" si="16"/>
        <v>676.6666666666666</v>
      </c>
      <c r="K47" s="21">
        <f t="shared" si="16"/>
        <v>676.6666666666666</v>
      </c>
      <c r="L47" s="21">
        <f t="shared" si="16"/>
        <v>676.6666666666666</v>
      </c>
      <c r="M47" s="21">
        <f t="shared" si="16"/>
        <v>676.6666666666666</v>
      </c>
      <c r="N47" s="12">
        <f t="shared" si="13"/>
        <v>8120.000000000001</v>
      </c>
      <c r="O47" s="3"/>
    </row>
    <row r="48" spans="1:15" ht="12.75">
      <c r="A48" s="3" t="s">
        <v>11</v>
      </c>
      <c r="B48" s="3">
        <v>4500</v>
      </c>
      <c r="C48" s="3">
        <f>B48</f>
        <v>4500</v>
      </c>
      <c r="D48" s="3">
        <f aca="true" t="shared" si="17" ref="D48:M48">C48</f>
        <v>4500</v>
      </c>
      <c r="E48" s="3">
        <f t="shared" si="17"/>
        <v>4500</v>
      </c>
      <c r="F48" s="3">
        <f t="shared" si="17"/>
        <v>4500</v>
      </c>
      <c r="G48" s="3">
        <f t="shared" si="17"/>
        <v>4500</v>
      </c>
      <c r="H48" s="3">
        <f t="shared" si="17"/>
        <v>4500</v>
      </c>
      <c r="I48" s="3">
        <f t="shared" si="17"/>
        <v>4500</v>
      </c>
      <c r="J48" s="3">
        <f t="shared" si="17"/>
        <v>4500</v>
      </c>
      <c r="K48" s="3">
        <f t="shared" si="17"/>
        <v>4500</v>
      </c>
      <c r="L48" s="3">
        <f t="shared" si="17"/>
        <v>4500</v>
      </c>
      <c r="M48" s="3">
        <f t="shared" si="17"/>
        <v>4500</v>
      </c>
      <c r="N48" s="12">
        <f t="shared" si="13"/>
        <v>54000</v>
      </c>
      <c r="O48" s="3"/>
    </row>
    <row r="49" spans="1:15" ht="12.75">
      <c r="A49" s="3" t="s">
        <v>61</v>
      </c>
      <c r="B49" s="3">
        <v>1200</v>
      </c>
      <c r="C49" s="3">
        <f aca="true" t="shared" si="18" ref="C49:M54">B49</f>
        <v>1200</v>
      </c>
      <c r="D49" s="3">
        <f t="shared" si="18"/>
        <v>1200</v>
      </c>
      <c r="E49" s="3">
        <f t="shared" si="18"/>
        <v>1200</v>
      </c>
      <c r="F49" s="3">
        <f t="shared" si="18"/>
        <v>1200</v>
      </c>
      <c r="G49" s="3">
        <f t="shared" si="18"/>
        <v>1200</v>
      </c>
      <c r="H49" s="3">
        <f t="shared" si="18"/>
        <v>1200</v>
      </c>
      <c r="I49" s="3">
        <f t="shared" si="18"/>
        <v>1200</v>
      </c>
      <c r="J49" s="3">
        <f t="shared" si="18"/>
        <v>1200</v>
      </c>
      <c r="K49" s="3">
        <f t="shared" si="18"/>
        <v>1200</v>
      </c>
      <c r="L49" s="3">
        <f t="shared" si="18"/>
        <v>1200</v>
      </c>
      <c r="M49" s="3">
        <f t="shared" si="18"/>
        <v>1200</v>
      </c>
      <c r="N49" s="12">
        <f t="shared" si="13"/>
        <v>14400</v>
      </c>
      <c r="O49" s="3"/>
    </row>
    <row r="50" spans="1:15" ht="12.75">
      <c r="A50" s="3" t="s">
        <v>8</v>
      </c>
      <c r="B50" s="3">
        <v>500</v>
      </c>
      <c r="C50" s="3">
        <f t="shared" si="18"/>
        <v>500</v>
      </c>
      <c r="D50" s="3">
        <f t="shared" si="18"/>
        <v>500</v>
      </c>
      <c r="E50" s="3">
        <f t="shared" si="18"/>
        <v>500</v>
      </c>
      <c r="F50" s="3">
        <f t="shared" si="18"/>
        <v>500</v>
      </c>
      <c r="G50" s="3">
        <f t="shared" si="18"/>
        <v>500</v>
      </c>
      <c r="H50" s="3">
        <f t="shared" si="18"/>
        <v>500</v>
      </c>
      <c r="I50" s="3">
        <f t="shared" si="18"/>
        <v>500</v>
      </c>
      <c r="J50" s="3">
        <f t="shared" si="18"/>
        <v>500</v>
      </c>
      <c r="K50" s="3">
        <f t="shared" si="18"/>
        <v>500</v>
      </c>
      <c r="L50" s="3">
        <f t="shared" si="18"/>
        <v>500</v>
      </c>
      <c r="M50" s="3">
        <f t="shared" si="18"/>
        <v>500</v>
      </c>
      <c r="N50" s="12">
        <f t="shared" si="13"/>
        <v>6000</v>
      </c>
      <c r="O50" s="3"/>
    </row>
    <row r="51" spans="1:15" ht="12.75">
      <c r="A51" s="3" t="s">
        <v>10</v>
      </c>
      <c r="B51" s="3">
        <v>200</v>
      </c>
      <c r="C51" s="3">
        <f t="shared" si="18"/>
        <v>200</v>
      </c>
      <c r="D51" s="3">
        <f t="shared" si="18"/>
        <v>200</v>
      </c>
      <c r="E51" s="3">
        <f t="shared" si="18"/>
        <v>200</v>
      </c>
      <c r="F51" s="3">
        <f t="shared" si="18"/>
        <v>200</v>
      </c>
      <c r="G51" s="3">
        <f t="shared" si="18"/>
        <v>200</v>
      </c>
      <c r="H51" s="3">
        <f t="shared" si="18"/>
        <v>200</v>
      </c>
      <c r="I51" s="3">
        <f t="shared" si="18"/>
        <v>200</v>
      </c>
      <c r="J51" s="3">
        <f t="shared" si="18"/>
        <v>200</v>
      </c>
      <c r="K51" s="3">
        <f t="shared" si="18"/>
        <v>200</v>
      </c>
      <c r="L51" s="3">
        <f t="shared" si="18"/>
        <v>200</v>
      </c>
      <c r="M51" s="3">
        <f t="shared" si="18"/>
        <v>200</v>
      </c>
      <c r="N51" s="12">
        <f t="shared" si="13"/>
        <v>2400</v>
      </c>
      <c r="O51" s="3"/>
    </row>
    <row r="52" spans="1:15" ht="12.75">
      <c r="A52" s="3" t="s">
        <v>60</v>
      </c>
      <c r="B52" s="3">
        <v>1000</v>
      </c>
      <c r="C52" s="3">
        <f t="shared" si="18"/>
        <v>1000</v>
      </c>
      <c r="D52" s="3">
        <f t="shared" si="18"/>
        <v>1000</v>
      </c>
      <c r="E52" s="3">
        <f t="shared" si="18"/>
        <v>1000</v>
      </c>
      <c r="F52" s="3">
        <f t="shared" si="18"/>
        <v>1000</v>
      </c>
      <c r="G52" s="3">
        <f t="shared" si="18"/>
        <v>1000</v>
      </c>
      <c r="H52" s="3">
        <f t="shared" si="18"/>
        <v>1000</v>
      </c>
      <c r="I52" s="3">
        <f t="shared" si="18"/>
        <v>1000</v>
      </c>
      <c r="J52" s="3">
        <f t="shared" si="18"/>
        <v>1000</v>
      </c>
      <c r="K52" s="3">
        <f t="shared" si="18"/>
        <v>1000</v>
      </c>
      <c r="L52" s="3">
        <f t="shared" si="18"/>
        <v>1000</v>
      </c>
      <c r="M52" s="3">
        <f t="shared" si="18"/>
        <v>1000</v>
      </c>
      <c r="N52" s="12">
        <f t="shared" si="13"/>
        <v>12000</v>
      </c>
      <c r="O52" s="3"/>
    </row>
    <row r="53" spans="1:15" ht="12.75">
      <c r="A53" s="3" t="s">
        <v>9</v>
      </c>
      <c r="B53" s="3">
        <v>6000</v>
      </c>
      <c r="C53" s="3">
        <f t="shared" si="18"/>
        <v>6000</v>
      </c>
      <c r="D53" s="3">
        <f t="shared" si="18"/>
        <v>6000</v>
      </c>
      <c r="E53" s="3">
        <f t="shared" si="18"/>
        <v>6000</v>
      </c>
      <c r="F53" s="3">
        <f t="shared" si="18"/>
        <v>6000</v>
      </c>
      <c r="G53" s="3">
        <f t="shared" si="18"/>
        <v>6000</v>
      </c>
      <c r="H53" s="3">
        <f t="shared" si="18"/>
        <v>6000</v>
      </c>
      <c r="I53" s="3">
        <f t="shared" si="18"/>
        <v>6000</v>
      </c>
      <c r="J53" s="3">
        <f t="shared" si="18"/>
        <v>6000</v>
      </c>
      <c r="K53" s="3">
        <f t="shared" si="18"/>
        <v>6000</v>
      </c>
      <c r="L53" s="3">
        <f t="shared" si="18"/>
        <v>6000</v>
      </c>
      <c r="M53" s="3">
        <f t="shared" si="18"/>
        <v>6000</v>
      </c>
      <c r="N53" s="12">
        <f t="shared" si="13"/>
        <v>72000</v>
      </c>
      <c r="O53" s="3"/>
    </row>
    <row r="54" spans="1:15" ht="12.75">
      <c r="A54" s="3" t="s">
        <v>7</v>
      </c>
      <c r="B54" s="3">
        <f>3000</f>
        <v>3000</v>
      </c>
      <c r="C54" s="3">
        <f t="shared" si="18"/>
        <v>3000</v>
      </c>
      <c r="D54" s="3">
        <f t="shared" si="18"/>
        <v>3000</v>
      </c>
      <c r="E54" s="3">
        <f t="shared" si="18"/>
        <v>3000</v>
      </c>
      <c r="F54" s="3">
        <f t="shared" si="18"/>
        <v>3000</v>
      </c>
      <c r="G54" s="3">
        <f t="shared" si="18"/>
        <v>3000</v>
      </c>
      <c r="H54" s="3">
        <f t="shared" si="18"/>
        <v>3000</v>
      </c>
      <c r="I54" s="3">
        <f t="shared" si="18"/>
        <v>3000</v>
      </c>
      <c r="J54" s="3">
        <f t="shared" si="18"/>
        <v>3000</v>
      </c>
      <c r="K54" s="3">
        <f t="shared" si="18"/>
        <v>3000</v>
      </c>
      <c r="L54" s="3">
        <f t="shared" si="18"/>
        <v>3000</v>
      </c>
      <c r="M54" s="3">
        <f t="shared" si="18"/>
        <v>3000</v>
      </c>
      <c r="N54" s="12">
        <f t="shared" si="13"/>
        <v>36000</v>
      </c>
      <c r="O54" s="3"/>
    </row>
    <row r="55" spans="1:15" ht="12.75">
      <c r="A55" s="3" t="s">
        <v>56</v>
      </c>
      <c r="B55" s="3">
        <v>30000</v>
      </c>
      <c r="C55" s="3">
        <v>0</v>
      </c>
      <c r="D55" s="3">
        <v>12000</v>
      </c>
      <c r="E55" s="3">
        <v>0</v>
      </c>
      <c r="F55" s="3">
        <v>0</v>
      </c>
      <c r="G55" s="3">
        <v>15000</v>
      </c>
      <c r="H55" s="3">
        <v>0</v>
      </c>
      <c r="I55" s="3">
        <v>7000</v>
      </c>
      <c r="J55" s="3">
        <v>0</v>
      </c>
      <c r="K55" s="3">
        <v>1000</v>
      </c>
      <c r="L55" s="3">
        <v>0</v>
      </c>
      <c r="M55" s="3">
        <v>9000</v>
      </c>
      <c r="N55" s="12">
        <f t="shared" si="13"/>
        <v>74000</v>
      </c>
      <c r="O55" s="3"/>
    </row>
    <row r="56" spans="1:15" ht="12.75">
      <c r="A56" s="3" t="s">
        <v>46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12">
        <f t="shared" si="13"/>
        <v>0</v>
      </c>
      <c r="O56" s="3"/>
    </row>
    <row r="57" spans="1:15" ht="12.75">
      <c r="A57" s="3" t="s">
        <v>13</v>
      </c>
      <c r="B57" s="8">
        <f>0.05*SUM(B45:B54)</f>
        <v>1503.8333333333333</v>
      </c>
      <c r="C57" s="8">
        <f aca="true" t="shared" si="19" ref="C57:M57">0.05*SUM(C45:C54)</f>
        <v>1503.8333333333333</v>
      </c>
      <c r="D57" s="8">
        <f t="shared" si="19"/>
        <v>1503.8333333333333</v>
      </c>
      <c r="E57" s="8">
        <f t="shared" si="19"/>
        <v>1503.8333333333333</v>
      </c>
      <c r="F57" s="8">
        <f t="shared" si="19"/>
        <v>1503.8333333333333</v>
      </c>
      <c r="G57" s="8">
        <f t="shared" si="19"/>
        <v>1503.8333333333333</v>
      </c>
      <c r="H57" s="8">
        <f t="shared" si="19"/>
        <v>1503.8333333333333</v>
      </c>
      <c r="I57" s="8">
        <f t="shared" si="19"/>
        <v>1503.8333333333333</v>
      </c>
      <c r="J57" s="8">
        <f t="shared" si="19"/>
        <v>1503.8333333333333</v>
      </c>
      <c r="K57" s="8">
        <f t="shared" si="19"/>
        <v>1503.8333333333333</v>
      </c>
      <c r="L57" s="8">
        <f t="shared" si="19"/>
        <v>1503.8333333333333</v>
      </c>
      <c r="M57" s="8">
        <f t="shared" si="19"/>
        <v>1503.8333333333333</v>
      </c>
      <c r="N57" s="12">
        <f t="shared" si="13"/>
        <v>18046</v>
      </c>
      <c r="O57" s="3"/>
    </row>
    <row r="58" spans="1:15" ht="12.75">
      <c r="A58" s="3" t="s">
        <v>12</v>
      </c>
      <c r="B58" s="8">
        <f>B42-B59</f>
        <v>11945.93477346492</v>
      </c>
      <c r="C58" s="8">
        <f aca="true" t="shared" si="20" ref="C58:M58">C42-C59</f>
        <v>17419.500000000004</v>
      </c>
      <c r="D58" s="8">
        <f t="shared" si="20"/>
        <v>5419.5</v>
      </c>
      <c r="E58" s="8">
        <f t="shared" si="20"/>
        <v>17419.500000000004</v>
      </c>
      <c r="F58" s="8">
        <f t="shared" si="20"/>
        <v>17419.500000000004</v>
      </c>
      <c r="G58" s="8">
        <f t="shared" si="20"/>
        <v>2419.5</v>
      </c>
      <c r="H58" s="8">
        <f t="shared" si="20"/>
        <v>17419.500000000004</v>
      </c>
      <c r="I58" s="8">
        <f t="shared" si="20"/>
        <v>10419.5</v>
      </c>
      <c r="J58" s="8">
        <f t="shared" si="20"/>
        <v>22272.45073963823</v>
      </c>
      <c r="K58" s="8">
        <f t="shared" si="20"/>
        <v>16419.500000000004</v>
      </c>
      <c r="L58" s="8">
        <f t="shared" si="20"/>
        <v>17419.500000000004</v>
      </c>
      <c r="M58" s="8">
        <f t="shared" si="20"/>
        <v>8419.5</v>
      </c>
      <c r="N58" s="12">
        <f t="shared" si="13"/>
        <v>164413.38551310316</v>
      </c>
      <c r="O58" s="3"/>
    </row>
    <row r="59" spans="1:15" ht="12.75">
      <c r="A59" s="9" t="s">
        <v>102</v>
      </c>
      <c r="B59" s="8">
        <f>SUM(B45:B57)</f>
        <v>61580.5</v>
      </c>
      <c r="C59" s="8">
        <f aca="true" t="shared" si="21" ref="C59:M59">SUM(C45:C57)</f>
        <v>31580.499999999996</v>
      </c>
      <c r="D59" s="8">
        <f t="shared" si="21"/>
        <v>43580.5</v>
      </c>
      <c r="E59" s="8">
        <f t="shared" si="21"/>
        <v>31580.499999999996</v>
      </c>
      <c r="F59" s="8">
        <f t="shared" si="21"/>
        <v>31580.499999999996</v>
      </c>
      <c r="G59" s="8">
        <f t="shared" si="21"/>
        <v>46580.5</v>
      </c>
      <c r="H59" s="8">
        <f t="shared" si="21"/>
        <v>31580.499999999996</v>
      </c>
      <c r="I59" s="8">
        <f t="shared" si="21"/>
        <v>38580.5</v>
      </c>
      <c r="J59" s="8">
        <f t="shared" si="21"/>
        <v>31580.499999999996</v>
      </c>
      <c r="K59" s="8">
        <f t="shared" si="21"/>
        <v>32580.499999999996</v>
      </c>
      <c r="L59" s="8">
        <f t="shared" si="21"/>
        <v>31580.499999999996</v>
      </c>
      <c r="M59" s="8">
        <f t="shared" si="21"/>
        <v>40580.5</v>
      </c>
      <c r="N59" s="12">
        <f t="shared" si="13"/>
        <v>452966</v>
      </c>
      <c r="O59" s="3"/>
    </row>
    <row r="60" spans="1:15" ht="12.75">
      <c r="A60" s="9" t="s">
        <v>103</v>
      </c>
      <c r="B60" s="22">
        <f>B59+B58</f>
        <v>73526.43477346492</v>
      </c>
      <c r="C60" s="22">
        <f aca="true" t="shared" si="22" ref="C60:M60">C59+C58</f>
        <v>49000</v>
      </c>
      <c r="D60" s="22">
        <f t="shared" si="22"/>
        <v>49000</v>
      </c>
      <c r="E60" s="22">
        <f t="shared" si="22"/>
        <v>49000</v>
      </c>
      <c r="F60" s="22">
        <f t="shared" si="22"/>
        <v>49000</v>
      </c>
      <c r="G60" s="22">
        <f t="shared" si="22"/>
        <v>49000</v>
      </c>
      <c r="H60" s="22">
        <f t="shared" si="22"/>
        <v>49000</v>
      </c>
      <c r="I60" s="22">
        <f t="shared" si="22"/>
        <v>49000</v>
      </c>
      <c r="J60" s="22">
        <f t="shared" si="22"/>
        <v>53852.950739638225</v>
      </c>
      <c r="K60" s="22">
        <f t="shared" si="22"/>
        <v>49000</v>
      </c>
      <c r="L60" s="22">
        <f t="shared" si="22"/>
        <v>49000</v>
      </c>
      <c r="M60" s="22">
        <f t="shared" si="22"/>
        <v>49000</v>
      </c>
      <c r="N60" s="12">
        <f t="shared" si="13"/>
        <v>617379.3855131031</v>
      </c>
      <c r="O60" s="3"/>
    </row>
    <row r="61" spans="1:15" ht="12.75">
      <c r="A61" s="20" t="s">
        <v>29</v>
      </c>
      <c r="B61" s="14">
        <f>B60</f>
        <v>73526.43477346492</v>
      </c>
      <c r="C61" s="14">
        <f>B60+C60</f>
        <v>122526.43477346492</v>
      </c>
      <c r="D61" s="14">
        <f aca="true" t="shared" si="23" ref="D61:M61">C61+D60</f>
        <v>171526.43477346492</v>
      </c>
      <c r="E61" s="14">
        <f t="shared" si="23"/>
        <v>220526.43477346492</v>
      </c>
      <c r="F61" s="14">
        <f t="shared" si="23"/>
        <v>269526.4347734649</v>
      </c>
      <c r="G61" s="14">
        <f t="shared" si="23"/>
        <v>318526.4347734649</v>
      </c>
      <c r="H61" s="14">
        <f t="shared" si="23"/>
        <v>367526.4347734649</v>
      </c>
      <c r="I61" s="14">
        <f t="shared" si="23"/>
        <v>416526.4347734649</v>
      </c>
      <c r="J61" s="14">
        <f t="shared" si="23"/>
        <v>470379.38551310316</v>
      </c>
      <c r="K61" s="14">
        <f t="shared" si="23"/>
        <v>519379.38551310316</v>
      </c>
      <c r="L61" s="14">
        <f t="shared" si="23"/>
        <v>568379.3855131031</v>
      </c>
      <c r="M61" s="14">
        <f t="shared" si="23"/>
        <v>617379.3855131031</v>
      </c>
      <c r="N61" s="13"/>
      <c r="O61" s="3"/>
    </row>
    <row r="62" spans="1:15" ht="12.75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97" spans="2:14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3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B43" sqref="B43"/>
    </sheetView>
  </sheetViews>
  <sheetFormatPr defaultColWidth="9.00390625" defaultRowHeight="12.75"/>
  <cols>
    <col min="1" max="1" width="55.125" style="0" customWidth="1"/>
    <col min="2" max="13" width="6.75390625" style="0" customWidth="1"/>
  </cols>
  <sheetData>
    <row r="1" spans="1:3" ht="13.5">
      <c r="A1" s="16" t="s">
        <v>88</v>
      </c>
      <c r="B1" s="3"/>
      <c r="C1" s="3"/>
    </row>
    <row r="2" spans="1:3" ht="12.75">
      <c r="A2" s="3" t="s">
        <v>81</v>
      </c>
      <c r="B2" s="3" t="s">
        <v>82</v>
      </c>
      <c r="C2" s="3"/>
    </row>
    <row r="3" spans="1:3" ht="12.75">
      <c r="A3" s="3" t="s">
        <v>3</v>
      </c>
      <c r="B3" s="3"/>
      <c r="C3" s="3"/>
    </row>
    <row r="4" spans="1:3" ht="12.75">
      <c r="A4" s="9" t="s">
        <v>36</v>
      </c>
      <c r="B4" s="3"/>
      <c r="C4" s="3"/>
    </row>
    <row r="5" spans="1:13" ht="12.75">
      <c r="A5" s="9" t="s">
        <v>68</v>
      </c>
      <c r="B5" s="3" t="s">
        <v>69</v>
      </c>
      <c r="C5" s="3" t="s">
        <v>70</v>
      </c>
      <c r="D5" t="s">
        <v>71</v>
      </c>
      <c r="E5" t="s">
        <v>72</v>
      </c>
      <c r="F5" t="s">
        <v>73</v>
      </c>
      <c r="G5" t="s">
        <v>74</v>
      </c>
      <c r="H5" t="s">
        <v>75</v>
      </c>
      <c r="I5" t="s">
        <v>76</v>
      </c>
      <c r="J5" t="s">
        <v>77</v>
      </c>
      <c r="K5" t="s">
        <v>78</v>
      </c>
      <c r="L5" t="s">
        <v>79</v>
      </c>
      <c r="M5" t="s">
        <v>80</v>
      </c>
    </row>
    <row r="6" spans="1:3" ht="12.75">
      <c r="A6" s="3" t="s">
        <v>33</v>
      </c>
      <c r="B6" s="3"/>
      <c r="C6" s="3"/>
    </row>
    <row r="7" spans="1:13" ht="12.75">
      <c r="A7" s="3" t="s">
        <v>98</v>
      </c>
      <c r="B7" s="3">
        <v>45000</v>
      </c>
      <c r="C7" s="3">
        <f>B7</f>
        <v>45000</v>
      </c>
      <c r="D7" s="3">
        <f aca="true" t="shared" si="0" ref="D7:M7">C7</f>
        <v>45000</v>
      </c>
      <c r="E7" s="3">
        <f t="shared" si="0"/>
        <v>45000</v>
      </c>
      <c r="F7" s="3">
        <f t="shared" si="0"/>
        <v>45000</v>
      </c>
      <c r="G7" s="3">
        <f t="shared" si="0"/>
        <v>45000</v>
      </c>
      <c r="H7" s="3">
        <f t="shared" si="0"/>
        <v>45000</v>
      </c>
      <c r="I7" s="3">
        <f t="shared" si="0"/>
        <v>45000</v>
      </c>
      <c r="J7" s="3">
        <f t="shared" si="0"/>
        <v>45000</v>
      </c>
      <c r="K7" s="3">
        <f t="shared" si="0"/>
        <v>45000</v>
      </c>
      <c r="L7" s="3">
        <f t="shared" si="0"/>
        <v>45000</v>
      </c>
      <c r="M7" s="3">
        <f t="shared" si="0"/>
        <v>45000</v>
      </c>
    </row>
    <row r="8" spans="1:13" ht="12.75">
      <c r="A8" s="3" t="s">
        <v>99</v>
      </c>
      <c r="B8" s="3">
        <v>1900</v>
      </c>
      <c r="C8" s="3">
        <f>B8</f>
        <v>1900</v>
      </c>
      <c r="D8" s="3">
        <f aca="true" t="shared" si="1" ref="D8:M8">C8</f>
        <v>1900</v>
      </c>
      <c r="E8" s="3">
        <f t="shared" si="1"/>
        <v>1900</v>
      </c>
      <c r="F8" s="3">
        <f t="shared" si="1"/>
        <v>1900</v>
      </c>
      <c r="G8" s="3">
        <f t="shared" si="1"/>
        <v>1900</v>
      </c>
      <c r="H8" s="3">
        <f t="shared" si="1"/>
        <v>1900</v>
      </c>
      <c r="I8" s="3">
        <f t="shared" si="1"/>
        <v>1900</v>
      </c>
      <c r="J8" s="3">
        <f t="shared" si="1"/>
        <v>1900</v>
      </c>
      <c r="K8" s="3">
        <f t="shared" si="1"/>
        <v>1900</v>
      </c>
      <c r="L8" s="3">
        <f t="shared" si="1"/>
        <v>1900</v>
      </c>
      <c r="M8" s="3">
        <f t="shared" si="1"/>
        <v>1900</v>
      </c>
    </row>
    <row r="9" spans="1:13" ht="12.75">
      <c r="A9" s="3" t="s">
        <v>67</v>
      </c>
      <c r="B9" s="3">
        <v>3000</v>
      </c>
      <c r="C9" s="3">
        <v>0</v>
      </c>
      <c r="D9">
        <v>0</v>
      </c>
      <c r="E9">
        <v>0</v>
      </c>
      <c r="F9">
        <f>B9</f>
        <v>3000</v>
      </c>
      <c r="G9">
        <v>0</v>
      </c>
      <c r="H9">
        <v>0</v>
      </c>
      <c r="I9">
        <v>0</v>
      </c>
      <c r="J9">
        <f>B9</f>
        <v>3000</v>
      </c>
      <c r="K9">
        <v>0</v>
      </c>
      <c r="L9">
        <v>0</v>
      </c>
      <c r="M9">
        <v>0</v>
      </c>
    </row>
    <row r="10" spans="1:13" ht="12.75">
      <c r="A10" s="3" t="s">
        <v>65</v>
      </c>
      <c r="B10" s="3">
        <v>5000</v>
      </c>
      <c r="C10" s="3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5000</v>
      </c>
      <c r="K10">
        <v>0</v>
      </c>
      <c r="L10">
        <v>0</v>
      </c>
      <c r="M10">
        <v>0</v>
      </c>
    </row>
    <row r="11" spans="1:13" ht="12.75">
      <c r="A11" s="3" t="s">
        <v>66</v>
      </c>
      <c r="B11" s="3">
        <v>10</v>
      </c>
      <c r="C11" s="3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3</v>
      </c>
      <c r="K11">
        <v>0</v>
      </c>
      <c r="L11">
        <v>0</v>
      </c>
      <c r="M11">
        <v>0</v>
      </c>
    </row>
    <row r="12" spans="1:3" ht="12.75">
      <c r="A12" s="3"/>
      <c r="B12" s="3"/>
      <c r="C12" s="3"/>
    </row>
    <row r="13" spans="1:13" ht="12.75">
      <c r="A13" s="3" t="s">
        <v>32</v>
      </c>
      <c r="B13" s="3">
        <v>0</v>
      </c>
      <c r="C13" s="3">
        <f>B13</f>
        <v>0</v>
      </c>
      <c r="D13">
        <f aca="true" t="shared" si="2" ref="D13:M13">C13</f>
        <v>0</v>
      </c>
      <c r="E13">
        <f t="shared" si="2"/>
        <v>0</v>
      </c>
      <c r="F13">
        <f t="shared" si="2"/>
        <v>0</v>
      </c>
      <c r="G13">
        <f t="shared" si="2"/>
        <v>0</v>
      </c>
      <c r="H13">
        <f t="shared" si="2"/>
        <v>0</v>
      </c>
      <c r="I13">
        <f t="shared" si="2"/>
        <v>0</v>
      </c>
      <c r="J13">
        <f t="shared" si="2"/>
        <v>0</v>
      </c>
      <c r="K13">
        <f t="shared" si="2"/>
        <v>0</v>
      </c>
      <c r="L13">
        <f t="shared" si="2"/>
        <v>0</v>
      </c>
      <c r="M13">
        <f t="shared" si="2"/>
        <v>0</v>
      </c>
    </row>
    <row r="14" spans="1:14" ht="12.75">
      <c r="A14" s="3" t="s">
        <v>97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/>
    </row>
    <row r="15" spans="1:14" ht="12.75">
      <c r="A15" s="3" t="s">
        <v>47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17" t="s">
        <v>42</v>
      </c>
      <c r="B16" s="3">
        <v>100000</v>
      </c>
      <c r="C16" s="3">
        <v>100000</v>
      </c>
      <c r="D16" s="3">
        <v>100000</v>
      </c>
      <c r="E16" s="3">
        <v>100000</v>
      </c>
      <c r="F16" s="3">
        <v>100000</v>
      </c>
      <c r="G16" s="3">
        <v>100000</v>
      </c>
      <c r="H16" s="3">
        <v>100000</v>
      </c>
      <c r="I16" s="3">
        <v>100000</v>
      </c>
      <c r="J16" s="3">
        <v>100000</v>
      </c>
      <c r="K16" s="3">
        <v>100000</v>
      </c>
      <c r="L16" s="3">
        <v>100000</v>
      </c>
      <c r="M16" s="3">
        <v>100000</v>
      </c>
      <c r="N16" s="3"/>
    </row>
    <row r="17" spans="1:14" ht="12.75">
      <c r="A17" s="3" t="s">
        <v>83</v>
      </c>
      <c r="B17" s="3">
        <v>20000</v>
      </c>
      <c r="C17" s="3">
        <v>20000</v>
      </c>
      <c r="D17" s="3">
        <v>20000</v>
      </c>
      <c r="E17" s="3">
        <v>20000</v>
      </c>
      <c r="F17" s="3">
        <v>20000</v>
      </c>
      <c r="G17" s="3">
        <v>20000</v>
      </c>
      <c r="H17" s="3">
        <v>20000</v>
      </c>
      <c r="I17" s="3">
        <v>20000</v>
      </c>
      <c r="J17" s="3">
        <v>20000</v>
      </c>
      <c r="K17" s="3">
        <v>20000</v>
      </c>
      <c r="L17" s="3">
        <v>20000</v>
      </c>
      <c r="M17" s="3">
        <v>20000</v>
      </c>
      <c r="N17" s="3"/>
    </row>
    <row r="18" spans="1:14" ht="12.75">
      <c r="A18" s="3" t="s">
        <v>38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 t="s">
        <v>43</v>
      </c>
      <c r="B19" s="3">
        <v>9</v>
      </c>
      <c r="C19" s="3">
        <f>B19</f>
        <v>9</v>
      </c>
      <c r="D19" s="3">
        <f aca="true" t="shared" si="3" ref="D19:M20">C19</f>
        <v>9</v>
      </c>
      <c r="E19" s="3">
        <f t="shared" si="3"/>
        <v>9</v>
      </c>
      <c r="F19" s="3">
        <f t="shared" si="3"/>
        <v>9</v>
      </c>
      <c r="G19" s="3">
        <f t="shared" si="3"/>
        <v>9</v>
      </c>
      <c r="H19" s="3">
        <f t="shared" si="3"/>
        <v>9</v>
      </c>
      <c r="I19" s="3">
        <f t="shared" si="3"/>
        <v>9</v>
      </c>
      <c r="J19" s="3">
        <f t="shared" si="3"/>
        <v>9</v>
      </c>
      <c r="K19" s="3">
        <f t="shared" si="3"/>
        <v>9</v>
      </c>
      <c r="L19" s="3">
        <f t="shared" si="3"/>
        <v>9</v>
      </c>
      <c r="M19" s="3">
        <f t="shared" si="3"/>
        <v>9</v>
      </c>
      <c r="N19" s="3"/>
    </row>
    <row r="20" spans="1:14" ht="12.75">
      <c r="A20" s="3" t="s">
        <v>44</v>
      </c>
      <c r="B20" s="3">
        <v>15</v>
      </c>
      <c r="C20" s="3">
        <f>B20</f>
        <v>15</v>
      </c>
      <c r="D20" s="3">
        <f t="shared" si="3"/>
        <v>15</v>
      </c>
      <c r="E20" s="3">
        <f t="shared" si="3"/>
        <v>15</v>
      </c>
      <c r="F20" s="3">
        <f t="shared" si="3"/>
        <v>15</v>
      </c>
      <c r="G20" s="3">
        <f t="shared" si="3"/>
        <v>15</v>
      </c>
      <c r="H20" s="3">
        <f t="shared" si="3"/>
        <v>15</v>
      </c>
      <c r="I20" s="3">
        <f t="shared" si="3"/>
        <v>15</v>
      </c>
      <c r="J20" s="3">
        <f t="shared" si="3"/>
        <v>15</v>
      </c>
      <c r="K20" s="3">
        <f t="shared" si="3"/>
        <v>15</v>
      </c>
      <c r="L20" s="3">
        <f t="shared" si="3"/>
        <v>15</v>
      </c>
      <c r="M20" s="3">
        <f t="shared" si="3"/>
        <v>15</v>
      </c>
      <c r="N20" s="3"/>
    </row>
    <row r="21" spans="1:14" ht="12.75">
      <c r="A21" s="3" t="s">
        <v>64</v>
      </c>
      <c r="B21" s="3">
        <v>20000</v>
      </c>
      <c r="C21" s="3">
        <v>0</v>
      </c>
      <c r="D21" s="3">
        <v>0</v>
      </c>
      <c r="E21" s="3">
        <v>0</v>
      </c>
      <c r="F21" s="3">
        <v>0</v>
      </c>
      <c r="G21" s="3">
        <v>6000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/>
    </row>
    <row r="22" spans="1:14" ht="12.75">
      <c r="A22" s="3" t="s">
        <v>40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3" t="s">
        <v>42</v>
      </c>
      <c r="B23" s="3">
        <v>20000</v>
      </c>
      <c r="C23" s="3">
        <v>20000</v>
      </c>
      <c r="D23" s="3">
        <v>20000</v>
      </c>
      <c r="E23" s="3">
        <v>20000</v>
      </c>
      <c r="F23" s="3">
        <v>20000</v>
      </c>
      <c r="G23" s="3">
        <v>20000</v>
      </c>
      <c r="H23" s="3">
        <v>20000</v>
      </c>
      <c r="I23" s="3">
        <v>20000</v>
      </c>
      <c r="J23" s="3">
        <v>20000</v>
      </c>
      <c r="K23" s="3">
        <v>20000</v>
      </c>
      <c r="L23" s="3">
        <v>20000</v>
      </c>
      <c r="M23" s="3">
        <v>20000</v>
      </c>
      <c r="N23" s="3"/>
    </row>
    <row r="24" spans="1:14" ht="12.75">
      <c r="A24" s="3" t="s">
        <v>41</v>
      </c>
      <c r="B24" s="3">
        <v>6000</v>
      </c>
      <c r="C24" s="3">
        <v>6000</v>
      </c>
      <c r="D24" s="3">
        <v>6000</v>
      </c>
      <c r="E24" s="3">
        <v>6000</v>
      </c>
      <c r="F24" s="3">
        <v>6000</v>
      </c>
      <c r="G24" s="3">
        <v>6000</v>
      </c>
      <c r="H24" s="3">
        <v>6000</v>
      </c>
      <c r="I24" s="3">
        <v>6000</v>
      </c>
      <c r="J24" s="3">
        <v>6000</v>
      </c>
      <c r="K24" s="3">
        <v>6000</v>
      </c>
      <c r="L24" s="3">
        <v>6000</v>
      </c>
      <c r="M24" s="3">
        <v>6000</v>
      </c>
      <c r="N24" s="3"/>
    </row>
    <row r="25" spans="1:14" ht="12.75">
      <c r="A25" s="3" t="s">
        <v>53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 t="s">
        <v>43</v>
      </c>
      <c r="B26" s="3">
        <v>12</v>
      </c>
      <c r="C26" s="3">
        <f>B26</f>
        <v>12</v>
      </c>
      <c r="D26" s="3">
        <f aca="true" t="shared" si="4" ref="D26:M27">C26</f>
        <v>12</v>
      </c>
      <c r="E26" s="3">
        <f t="shared" si="4"/>
        <v>12</v>
      </c>
      <c r="F26" s="3">
        <f t="shared" si="4"/>
        <v>12</v>
      </c>
      <c r="G26" s="3">
        <f t="shared" si="4"/>
        <v>12</v>
      </c>
      <c r="H26" s="3">
        <f t="shared" si="4"/>
        <v>12</v>
      </c>
      <c r="I26" s="3">
        <f t="shared" si="4"/>
        <v>12</v>
      </c>
      <c r="J26" s="3">
        <f t="shared" si="4"/>
        <v>12</v>
      </c>
      <c r="K26" s="3">
        <f t="shared" si="4"/>
        <v>12</v>
      </c>
      <c r="L26" s="3">
        <f t="shared" si="4"/>
        <v>12</v>
      </c>
      <c r="M26" s="3">
        <f t="shared" si="4"/>
        <v>12</v>
      </c>
      <c r="N26" s="3"/>
    </row>
    <row r="27" spans="1:14" ht="12.75">
      <c r="A27" s="3" t="s">
        <v>44</v>
      </c>
      <c r="B27" s="3">
        <v>12</v>
      </c>
      <c r="C27" s="3">
        <f>B27</f>
        <v>12</v>
      </c>
      <c r="D27" s="3">
        <f t="shared" si="4"/>
        <v>12</v>
      </c>
      <c r="E27" s="3">
        <f t="shared" si="4"/>
        <v>12</v>
      </c>
      <c r="F27" s="3">
        <f t="shared" si="4"/>
        <v>12</v>
      </c>
      <c r="G27" s="3">
        <f t="shared" si="4"/>
        <v>12</v>
      </c>
      <c r="H27" s="3">
        <f t="shared" si="4"/>
        <v>12</v>
      </c>
      <c r="I27" s="3">
        <f t="shared" si="4"/>
        <v>12</v>
      </c>
      <c r="J27" s="3">
        <f t="shared" si="4"/>
        <v>12</v>
      </c>
      <c r="K27" s="3">
        <f t="shared" si="4"/>
        <v>12</v>
      </c>
      <c r="L27" s="3">
        <f t="shared" si="4"/>
        <v>12</v>
      </c>
      <c r="M27" s="3">
        <f t="shared" si="4"/>
        <v>12</v>
      </c>
      <c r="N27" s="3"/>
    </row>
    <row r="28" spans="1:14" ht="12.75">
      <c r="A28" s="3" t="s">
        <v>48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 t="s">
        <v>49</v>
      </c>
      <c r="B29" s="3">
        <v>5</v>
      </c>
      <c r="C29" s="3">
        <v>5</v>
      </c>
      <c r="D29" s="3">
        <v>5</v>
      </c>
      <c r="E29" s="3">
        <v>5</v>
      </c>
      <c r="F29" s="3">
        <v>5</v>
      </c>
      <c r="G29" s="3">
        <v>5</v>
      </c>
      <c r="H29" s="3">
        <v>5</v>
      </c>
      <c r="I29" s="3">
        <v>5</v>
      </c>
      <c r="J29" s="3">
        <v>5</v>
      </c>
      <c r="K29" s="3">
        <v>5</v>
      </c>
      <c r="L29" s="3">
        <v>5</v>
      </c>
      <c r="M29" s="3">
        <v>5</v>
      </c>
      <c r="N29" s="3"/>
    </row>
    <row r="30" spans="1:14" ht="12.75">
      <c r="A30" s="3" t="s">
        <v>50</v>
      </c>
      <c r="B30" s="3">
        <v>6</v>
      </c>
      <c r="C30" s="3">
        <v>6</v>
      </c>
      <c r="D30" s="3">
        <v>6</v>
      </c>
      <c r="E30" s="3">
        <v>6</v>
      </c>
      <c r="F30" s="3">
        <v>6</v>
      </c>
      <c r="G30" s="3">
        <v>6</v>
      </c>
      <c r="H30" s="3">
        <v>6</v>
      </c>
      <c r="I30" s="3">
        <v>6</v>
      </c>
      <c r="J30" s="3">
        <v>6</v>
      </c>
      <c r="K30" s="3">
        <v>6</v>
      </c>
      <c r="L30" s="3">
        <v>6</v>
      </c>
      <c r="M30" s="3">
        <v>6</v>
      </c>
      <c r="N30" s="3"/>
    </row>
    <row r="31" spans="1:14" ht="12.75">
      <c r="A31" s="3" t="s">
        <v>51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3" t="s">
        <v>54</v>
      </c>
      <c r="B32" s="3">
        <v>15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 t="s">
        <v>55</v>
      </c>
      <c r="B33" s="3">
        <v>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5" ht="12.75">
      <c r="A34" s="3" t="s">
        <v>63</v>
      </c>
      <c r="B34" s="3" t="s">
        <v>4</v>
      </c>
      <c r="C34" s="3" t="s">
        <v>16</v>
      </c>
      <c r="D34" s="3" t="s">
        <v>17</v>
      </c>
      <c r="E34" s="3" t="s">
        <v>18</v>
      </c>
      <c r="F34" s="3" t="s">
        <v>19</v>
      </c>
      <c r="G34" s="3" t="s">
        <v>20</v>
      </c>
      <c r="H34" s="3" t="s">
        <v>21</v>
      </c>
      <c r="I34" s="3" t="s">
        <v>22</v>
      </c>
      <c r="J34" s="3" t="s">
        <v>23</v>
      </c>
      <c r="K34" s="3" t="s">
        <v>24</v>
      </c>
      <c r="L34" s="3" t="s">
        <v>25</v>
      </c>
      <c r="M34" s="3" t="s">
        <v>26</v>
      </c>
      <c r="N34" s="3" t="s">
        <v>27</v>
      </c>
      <c r="O34" s="3"/>
    </row>
    <row r="35" spans="1:15" ht="12.75">
      <c r="A35" s="9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 t="s">
        <v>33</v>
      </c>
      <c r="B36" s="3">
        <f>B7+B8</f>
        <v>46900</v>
      </c>
      <c r="C36" s="3">
        <f>B36</f>
        <v>46900</v>
      </c>
      <c r="D36" s="3">
        <f aca="true" t="shared" si="5" ref="D36:M37">C36</f>
        <v>46900</v>
      </c>
      <c r="E36" s="3">
        <f t="shared" si="5"/>
        <v>46900</v>
      </c>
      <c r="F36" s="3">
        <f t="shared" si="5"/>
        <v>46900</v>
      </c>
      <c r="G36" s="3">
        <f t="shared" si="5"/>
        <v>46900</v>
      </c>
      <c r="H36" s="3">
        <f t="shared" si="5"/>
        <v>46900</v>
      </c>
      <c r="I36" s="3">
        <f t="shared" si="5"/>
        <v>46900</v>
      </c>
      <c r="J36" s="3">
        <f t="shared" si="5"/>
        <v>46900</v>
      </c>
      <c r="K36" s="3">
        <f t="shared" si="5"/>
        <v>46900</v>
      </c>
      <c r="L36" s="3">
        <f t="shared" si="5"/>
        <v>46900</v>
      </c>
      <c r="M36" s="3">
        <f t="shared" si="5"/>
        <v>46900</v>
      </c>
      <c r="N36" s="3">
        <f>SUM(B36:M36)</f>
        <v>562800</v>
      </c>
      <c r="O36" s="3"/>
    </row>
    <row r="37" spans="1:15" ht="12.75">
      <c r="A37" s="3" t="s">
        <v>35</v>
      </c>
      <c r="B37" s="3">
        <f>B9</f>
        <v>3000</v>
      </c>
      <c r="C37" s="3">
        <f aca="true" t="shared" si="6" ref="C37:N40">B37</f>
        <v>3000</v>
      </c>
      <c r="D37" s="3">
        <f t="shared" si="5"/>
        <v>3000</v>
      </c>
      <c r="E37" s="3">
        <f t="shared" si="5"/>
        <v>3000</v>
      </c>
      <c r="F37" s="3">
        <f t="shared" si="5"/>
        <v>3000</v>
      </c>
      <c r="G37" s="3">
        <f t="shared" si="5"/>
        <v>3000</v>
      </c>
      <c r="H37" s="3">
        <f t="shared" si="5"/>
        <v>3000</v>
      </c>
      <c r="I37" s="3">
        <f t="shared" si="5"/>
        <v>3000</v>
      </c>
      <c r="J37" s="3">
        <f t="shared" si="5"/>
        <v>3000</v>
      </c>
      <c r="K37" s="3">
        <f t="shared" si="5"/>
        <v>3000</v>
      </c>
      <c r="L37" s="3">
        <f t="shared" si="5"/>
        <v>3000</v>
      </c>
      <c r="M37" s="3">
        <f t="shared" si="5"/>
        <v>3000</v>
      </c>
      <c r="N37" s="3">
        <f>SUM(B37:M37)</f>
        <v>36000</v>
      </c>
      <c r="O37" s="3"/>
    </row>
    <row r="38" spans="1:15" ht="12.75">
      <c r="A38" s="3" t="s">
        <v>32</v>
      </c>
      <c r="B38" s="3">
        <f>B13</f>
        <v>0</v>
      </c>
      <c r="C38" s="3">
        <f t="shared" si="6"/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  <c r="I38" s="3">
        <f t="shared" si="6"/>
        <v>0</v>
      </c>
      <c r="J38" s="3">
        <f t="shared" si="6"/>
        <v>0</v>
      </c>
      <c r="K38" s="3">
        <f t="shared" si="6"/>
        <v>0</v>
      </c>
      <c r="L38" s="3">
        <f t="shared" si="6"/>
        <v>0</v>
      </c>
      <c r="M38" s="3">
        <f t="shared" si="6"/>
        <v>0</v>
      </c>
      <c r="N38" s="3">
        <f>SUM(B38:M38)</f>
        <v>0</v>
      </c>
      <c r="O38" s="3"/>
    </row>
    <row r="39" spans="1:15" ht="12.75">
      <c r="A39" s="3" t="s">
        <v>37</v>
      </c>
      <c r="B39" s="3">
        <f>B16*B19/(100*12)+B17*B20/(100*12)</f>
        <v>1000</v>
      </c>
      <c r="C39" s="3">
        <f t="shared" si="6"/>
        <v>1000</v>
      </c>
      <c r="D39" s="3">
        <f t="shared" si="6"/>
        <v>1000</v>
      </c>
      <c r="E39" s="3">
        <f t="shared" si="6"/>
        <v>1000</v>
      </c>
      <c r="F39" s="3">
        <f t="shared" si="6"/>
        <v>1000</v>
      </c>
      <c r="G39" s="3">
        <f t="shared" si="6"/>
        <v>1000</v>
      </c>
      <c r="H39" s="3">
        <f t="shared" si="6"/>
        <v>1000</v>
      </c>
      <c r="I39" s="3">
        <f t="shared" si="6"/>
        <v>1000</v>
      </c>
      <c r="J39" s="3">
        <f t="shared" si="6"/>
        <v>1000</v>
      </c>
      <c r="K39" s="3">
        <f t="shared" si="6"/>
        <v>1000</v>
      </c>
      <c r="L39" s="3">
        <f t="shared" si="6"/>
        <v>1000</v>
      </c>
      <c r="M39" s="3">
        <f t="shared" si="6"/>
        <v>1000</v>
      </c>
      <c r="N39" s="3">
        <f t="shared" si="6"/>
        <v>1000</v>
      </c>
      <c r="O39" s="3">
        <f>SUM(B39:N39)</f>
        <v>13000</v>
      </c>
    </row>
    <row r="40" spans="1:15" ht="12.75">
      <c r="A40" s="3" t="s">
        <v>39</v>
      </c>
      <c r="B40" s="3">
        <f>B21</f>
        <v>20000</v>
      </c>
      <c r="C40" s="3">
        <f>C21</f>
        <v>0</v>
      </c>
      <c r="D40" s="3">
        <f>D21</f>
        <v>0</v>
      </c>
      <c r="E40" s="3">
        <f t="shared" si="6"/>
        <v>0</v>
      </c>
      <c r="F40" s="3">
        <f t="shared" si="6"/>
        <v>0</v>
      </c>
      <c r="G40" s="3">
        <f t="shared" si="6"/>
        <v>0</v>
      </c>
      <c r="H40" s="3">
        <f t="shared" si="6"/>
        <v>0</v>
      </c>
      <c r="I40" s="3">
        <f t="shared" si="6"/>
        <v>0</v>
      </c>
      <c r="J40" s="3">
        <f t="shared" si="6"/>
        <v>0</v>
      </c>
      <c r="K40" s="3">
        <f t="shared" si="6"/>
        <v>0</v>
      </c>
      <c r="L40" s="3">
        <f t="shared" si="6"/>
        <v>0</v>
      </c>
      <c r="M40" s="3">
        <f t="shared" si="6"/>
        <v>0</v>
      </c>
      <c r="N40" s="3">
        <f t="shared" si="6"/>
        <v>0</v>
      </c>
      <c r="O40" s="3"/>
    </row>
    <row r="41" spans="1:15" ht="12.75">
      <c r="A41" s="3" t="s">
        <v>84</v>
      </c>
      <c r="B41" s="3">
        <f>B10</f>
        <v>5000</v>
      </c>
      <c r="C41" s="3">
        <f aca="true" t="shared" si="7" ref="C41:N41">C10</f>
        <v>0</v>
      </c>
      <c r="D41" s="3">
        <f t="shared" si="7"/>
        <v>0</v>
      </c>
      <c r="E41" s="3">
        <f t="shared" si="7"/>
        <v>0</v>
      </c>
      <c r="F41" s="3">
        <f t="shared" si="7"/>
        <v>0</v>
      </c>
      <c r="G41" s="3">
        <f t="shared" si="7"/>
        <v>0</v>
      </c>
      <c r="H41" s="3">
        <f t="shared" si="7"/>
        <v>0</v>
      </c>
      <c r="I41" s="3">
        <f t="shared" si="7"/>
        <v>0</v>
      </c>
      <c r="J41" s="3">
        <f t="shared" si="7"/>
        <v>5000</v>
      </c>
      <c r="K41" s="3">
        <f t="shared" si="7"/>
        <v>0</v>
      </c>
      <c r="L41" s="3">
        <f t="shared" si="7"/>
        <v>0</v>
      </c>
      <c r="M41" s="3">
        <f t="shared" si="7"/>
        <v>0</v>
      </c>
      <c r="N41" s="3">
        <f t="shared" si="7"/>
        <v>0</v>
      </c>
      <c r="O41" s="3"/>
    </row>
    <row r="42" spans="1:15" ht="12.75">
      <c r="A42" s="3" t="s">
        <v>62</v>
      </c>
      <c r="B42" s="10">
        <f>SUM(B36:B41)</f>
        <v>75900</v>
      </c>
      <c r="C42" s="10">
        <f aca="true" t="shared" si="8" ref="C42:M42">SUM(C36:C41)</f>
        <v>50900</v>
      </c>
      <c r="D42" s="10">
        <f t="shared" si="8"/>
        <v>50900</v>
      </c>
      <c r="E42" s="10">
        <f t="shared" si="8"/>
        <v>50900</v>
      </c>
      <c r="F42" s="10">
        <f t="shared" si="8"/>
        <v>50900</v>
      </c>
      <c r="G42" s="10">
        <f t="shared" si="8"/>
        <v>50900</v>
      </c>
      <c r="H42" s="10">
        <f t="shared" si="8"/>
        <v>50900</v>
      </c>
      <c r="I42" s="10">
        <f t="shared" si="8"/>
        <v>50900</v>
      </c>
      <c r="J42" s="10">
        <f t="shared" si="8"/>
        <v>55900</v>
      </c>
      <c r="K42" s="10">
        <f t="shared" si="8"/>
        <v>50900</v>
      </c>
      <c r="L42" s="10">
        <f t="shared" si="8"/>
        <v>50900</v>
      </c>
      <c r="M42" s="10">
        <f t="shared" si="8"/>
        <v>50900</v>
      </c>
      <c r="N42" s="3">
        <f>SUM(B42:M42)</f>
        <v>640800</v>
      </c>
      <c r="O42" s="3"/>
    </row>
    <row r="43" spans="1:15" ht="12.75">
      <c r="A43" s="18" t="s">
        <v>85</v>
      </c>
      <c r="B43" s="8">
        <f>B41-B10/POWER(1+B14/100,B11)</f>
        <v>473.56522653508455</v>
      </c>
      <c r="C43" s="8">
        <f aca="true" t="shared" si="9" ref="C43:M43">C41-C10/POWER(1+C14/100,C11)</f>
        <v>0</v>
      </c>
      <c r="D43" s="8">
        <f t="shared" si="9"/>
        <v>0</v>
      </c>
      <c r="E43" s="8">
        <f t="shared" si="9"/>
        <v>0</v>
      </c>
      <c r="F43" s="8">
        <f t="shared" si="9"/>
        <v>0</v>
      </c>
      <c r="G43" s="8">
        <f t="shared" si="9"/>
        <v>0</v>
      </c>
      <c r="H43" s="8">
        <f t="shared" si="9"/>
        <v>0</v>
      </c>
      <c r="I43" s="8">
        <f t="shared" si="9"/>
        <v>0</v>
      </c>
      <c r="J43" s="8">
        <f t="shared" si="9"/>
        <v>147.04926036177767</v>
      </c>
      <c r="K43" s="8">
        <f t="shared" si="9"/>
        <v>0</v>
      </c>
      <c r="L43" s="8">
        <f t="shared" si="9"/>
        <v>0</v>
      </c>
      <c r="M43" s="8">
        <f t="shared" si="9"/>
        <v>0</v>
      </c>
      <c r="N43" s="8">
        <f>SUM(B43:M43)</f>
        <v>620.6144868968622</v>
      </c>
      <c r="O43" s="3"/>
    </row>
    <row r="44" spans="1:15" ht="12.75">
      <c r="A44" s="19" t="s">
        <v>28</v>
      </c>
      <c r="B44" s="15">
        <f>B42-B43</f>
        <v>75426.43477346492</v>
      </c>
      <c r="C44" s="15">
        <f aca="true" t="shared" si="10" ref="C44:M44">C42-C43</f>
        <v>50900</v>
      </c>
      <c r="D44" s="15">
        <f t="shared" si="10"/>
        <v>50900</v>
      </c>
      <c r="E44" s="15">
        <f t="shared" si="10"/>
        <v>50900</v>
      </c>
      <c r="F44" s="15">
        <f t="shared" si="10"/>
        <v>50900</v>
      </c>
      <c r="G44" s="15">
        <f t="shared" si="10"/>
        <v>50900</v>
      </c>
      <c r="H44" s="15">
        <f t="shared" si="10"/>
        <v>50900</v>
      </c>
      <c r="I44" s="15">
        <f t="shared" si="10"/>
        <v>50900</v>
      </c>
      <c r="J44" s="15">
        <f t="shared" si="10"/>
        <v>55752.950739638225</v>
      </c>
      <c r="K44" s="15">
        <f t="shared" si="10"/>
        <v>50900</v>
      </c>
      <c r="L44" s="15">
        <f t="shared" si="10"/>
        <v>50900</v>
      </c>
      <c r="M44" s="15">
        <f t="shared" si="10"/>
        <v>50900</v>
      </c>
      <c r="N44" s="8">
        <f>SUM(B44:M44)</f>
        <v>640179.3855131031</v>
      </c>
      <c r="O44" s="3"/>
    </row>
    <row r="45" spans="1:15" ht="12.75">
      <c r="A45" s="20" t="s">
        <v>29</v>
      </c>
      <c r="B45" s="14">
        <f>B44</f>
        <v>75426.43477346492</v>
      </c>
      <c r="C45" s="14">
        <f>B44+C44</f>
        <v>126326.43477346492</v>
      </c>
      <c r="D45" s="14">
        <f>C45+D44</f>
        <v>177226.43477346492</v>
      </c>
      <c r="E45" s="14">
        <f aca="true" t="shared" si="11" ref="E45:M45">D45+E44</f>
        <v>228126.43477346492</v>
      </c>
      <c r="F45" s="14">
        <f t="shared" si="11"/>
        <v>279026.4347734649</v>
      </c>
      <c r="G45" s="14">
        <f t="shared" si="11"/>
        <v>329926.4347734649</v>
      </c>
      <c r="H45" s="14">
        <f t="shared" si="11"/>
        <v>380826.4347734649</v>
      </c>
      <c r="I45" s="14">
        <f t="shared" si="11"/>
        <v>431726.4347734649</v>
      </c>
      <c r="J45" s="14">
        <f t="shared" si="11"/>
        <v>487479.38551310316</v>
      </c>
      <c r="K45" s="14">
        <f t="shared" si="11"/>
        <v>538379.3855131031</v>
      </c>
      <c r="L45" s="14">
        <f t="shared" si="11"/>
        <v>589279.3855131031</v>
      </c>
      <c r="M45" s="14">
        <f t="shared" si="11"/>
        <v>640179.3855131031</v>
      </c>
      <c r="N45" s="13"/>
      <c r="O45" s="3"/>
    </row>
    <row r="46" spans="1:15" ht="12.75">
      <c r="A46" s="9" t="s">
        <v>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2">
        <f aca="true" t="shared" si="12" ref="N46:N62">SUM(B46:M46)</f>
        <v>0</v>
      </c>
      <c r="O46" s="3"/>
    </row>
    <row r="47" spans="1:15" ht="12.75">
      <c r="A47" s="3" t="s">
        <v>5</v>
      </c>
      <c r="B47" s="3">
        <f>18000</f>
        <v>18000</v>
      </c>
      <c r="C47" s="3">
        <f>B47</f>
        <v>18000</v>
      </c>
      <c r="D47" s="3">
        <f aca="true" t="shared" si="13" ref="D47:M48">C47</f>
        <v>18000</v>
      </c>
      <c r="E47" s="3">
        <f t="shared" si="13"/>
        <v>18000</v>
      </c>
      <c r="F47" s="3">
        <f t="shared" si="13"/>
        <v>18000</v>
      </c>
      <c r="G47" s="3">
        <f t="shared" si="13"/>
        <v>18000</v>
      </c>
      <c r="H47" s="3">
        <f t="shared" si="13"/>
        <v>18000</v>
      </c>
      <c r="I47" s="3">
        <f t="shared" si="13"/>
        <v>18000</v>
      </c>
      <c r="J47" s="3">
        <f t="shared" si="13"/>
        <v>18000</v>
      </c>
      <c r="K47" s="3">
        <f t="shared" si="13"/>
        <v>18000</v>
      </c>
      <c r="L47" s="3">
        <f t="shared" si="13"/>
        <v>18000</v>
      </c>
      <c r="M47" s="3">
        <f t="shared" si="13"/>
        <v>18000</v>
      </c>
      <c r="N47" s="12">
        <f t="shared" si="12"/>
        <v>216000</v>
      </c>
      <c r="O47" s="3"/>
    </row>
    <row r="48" spans="1:15" ht="12.75">
      <c r="A48" s="3" t="s">
        <v>6</v>
      </c>
      <c r="B48" s="3">
        <v>5000</v>
      </c>
      <c r="C48" s="3">
        <f>B48</f>
        <v>5000</v>
      </c>
      <c r="D48" s="3">
        <f t="shared" si="13"/>
        <v>5000</v>
      </c>
      <c r="E48" s="3">
        <f t="shared" si="13"/>
        <v>5000</v>
      </c>
      <c r="F48" s="3">
        <f t="shared" si="13"/>
        <v>5000</v>
      </c>
      <c r="G48" s="3">
        <f t="shared" si="13"/>
        <v>5000</v>
      </c>
      <c r="H48" s="3">
        <f t="shared" si="13"/>
        <v>5000</v>
      </c>
      <c r="I48" s="3">
        <f t="shared" si="13"/>
        <v>5000</v>
      </c>
      <c r="J48" s="3">
        <f t="shared" si="13"/>
        <v>5000</v>
      </c>
      <c r="K48" s="3">
        <f t="shared" si="13"/>
        <v>5000</v>
      </c>
      <c r="L48" s="3">
        <f t="shared" si="13"/>
        <v>5000</v>
      </c>
      <c r="M48" s="3">
        <f t="shared" si="13"/>
        <v>5000</v>
      </c>
      <c r="N48" s="12">
        <f t="shared" si="12"/>
        <v>60000</v>
      </c>
      <c r="O48" s="3"/>
    </row>
    <row r="49" spans="1:15" ht="12.75">
      <c r="A49" s="3" t="s">
        <v>34</v>
      </c>
      <c r="B49" s="21">
        <f>B23*B26/(100*12)+B24*B27/(100*12)+B23/(B29*12)+B24/(B30*12)</f>
        <v>676.6666666666666</v>
      </c>
      <c r="C49" s="21">
        <f aca="true" t="shared" si="14" ref="C49:M49">C23*C26/(100*12)+C24*C27/(100*12)+C23/(C29*12)+C24/(C30*12)</f>
        <v>676.6666666666666</v>
      </c>
      <c r="D49" s="21">
        <f t="shared" si="14"/>
        <v>676.6666666666666</v>
      </c>
      <c r="E49" s="21">
        <f t="shared" si="14"/>
        <v>676.6666666666666</v>
      </c>
      <c r="F49" s="21">
        <f t="shared" si="14"/>
        <v>676.6666666666666</v>
      </c>
      <c r="G49" s="21">
        <f t="shared" si="14"/>
        <v>676.6666666666666</v>
      </c>
      <c r="H49" s="21">
        <f t="shared" si="14"/>
        <v>676.6666666666666</v>
      </c>
      <c r="I49" s="21">
        <f t="shared" si="14"/>
        <v>676.6666666666666</v>
      </c>
      <c r="J49" s="21">
        <f t="shared" si="14"/>
        <v>676.6666666666666</v>
      </c>
      <c r="K49" s="21">
        <f t="shared" si="14"/>
        <v>676.6666666666666</v>
      </c>
      <c r="L49" s="21">
        <f t="shared" si="14"/>
        <v>676.6666666666666</v>
      </c>
      <c r="M49" s="21">
        <f t="shared" si="14"/>
        <v>676.6666666666666</v>
      </c>
      <c r="N49" s="12">
        <f t="shared" si="12"/>
        <v>8120.000000000001</v>
      </c>
      <c r="O49" s="3"/>
    </row>
    <row r="50" spans="1:15" ht="12.75">
      <c r="A50" s="3" t="s">
        <v>11</v>
      </c>
      <c r="B50" s="3">
        <v>4500</v>
      </c>
      <c r="C50" s="3">
        <f>B50</f>
        <v>4500</v>
      </c>
      <c r="D50" s="3">
        <f aca="true" t="shared" si="15" ref="D50:M50">C50</f>
        <v>4500</v>
      </c>
      <c r="E50" s="3">
        <f t="shared" si="15"/>
        <v>4500</v>
      </c>
      <c r="F50" s="3">
        <f t="shared" si="15"/>
        <v>4500</v>
      </c>
      <c r="G50" s="3">
        <f t="shared" si="15"/>
        <v>4500</v>
      </c>
      <c r="H50" s="3">
        <f t="shared" si="15"/>
        <v>4500</v>
      </c>
      <c r="I50" s="3">
        <f t="shared" si="15"/>
        <v>4500</v>
      </c>
      <c r="J50" s="3">
        <f t="shared" si="15"/>
        <v>4500</v>
      </c>
      <c r="K50" s="3">
        <f t="shared" si="15"/>
        <v>4500</v>
      </c>
      <c r="L50" s="3">
        <f t="shared" si="15"/>
        <v>4500</v>
      </c>
      <c r="M50" s="3">
        <f t="shared" si="15"/>
        <v>4500</v>
      </c>
      <c r="N50" s="12">
        <f t="shared" si="12"/>
        <v>54000</v>
      </c>
      <c r="O50" s="3"/>
    </row>
    <row r="51" spans="1:15" ht="12.75">
      <c r="A51" s="3" t="s">
        <v>61</v>
      </c>
      <c r="B51" s="3">
        <v>1900</v>
      </c>
      <c r="C51" s="3">
        <f aca="true" t="shared" si="16" ref="C51:M56">B51</f>
        <v>1900</v>
      </c>
      <c r="D51" s="3">
        <f t="shared" si="16"/>
        <v>1900</v>
      </c>
      <c r="E51" s="3">
        <f t="shared" si="16"/>
        <v>1900</v>
      </c>
      <c r="F51" s="3">
        <f t="shared" si="16"/>
        <v>1900</v>
      </c>
      <c r="G51" s="3">
        <f t="shared" si="16"/>
        <v>1900</v>
      </c>
      <c r="H51" s="3">
        <f t="shared" si="16"/>
        <v>1900</v>
      </c>
      <c r="I51" s="3">
        <f t="shared" si="16"/>
        <v>1900</v>
      </c>
      <c r="J51" s="3">
        <f t="shared" si="16"/>
        <v>1900</v>
      </c>
      <c r="K51" s="3">
        <f t="shared" si="16"/>
        <v>1900</v>
      </c>
      <c r="L51" s="3">
        <f t="shared" si="16"/>
        <v>1900</v>
      </c>
      <c r="M51" s="3">
        <f t="shared" si="16"/>
        <v>1900</v>
      </c>
      <c r="N51" s="12">
        <f t="shared" si="12"/>
        <v>22800</v>
      </c>
      <c r="O51" s="3"/>
    </row>
    <row r="52" spans="1:15" ht="12.75">
      <c r="A52" s="3" t="s">
        <v>8</v>
      </c>
      <c r="B52" s="3">
        <v>500</v>
      </c>
      <c r="C52" s="3">
        <f t="shared" si="16"/>
        <v>500</v>
      </c>
      <c r="D52" s="3">
        <f t="shared" si="16"/>
        <v>500</v>
      </c>
      <c r="E52" s="3">
        <f t="shared" si="16"/>
        <v>500</v>
      </c>
      <c r="F52" s="3">
        <f t="shared" si="16"/>
        <v>500</v>
      </c>
      <c r="G52" s="3">
        <f t="shared" si="16"/>
        <v>500</v>
      </c>
      <c r="H52" s="3">
        <f t="shared" si="16"/>
        <v>500</v>
      </c>
      <c r="I52" s="3">
        <f t="shared" si="16"/>
        <v>500</v>
      </c>
      <c r="J52" s="3">
        <f t="shared" si="16"/>
        <v>500</v>
      </c>
      <c r="K52" s="3">
        <f t="shared" si="16"/>
        <v>500</v>
      </c>
      <c r="L52" s="3">
        <f t="shared" si="16"/>
        <v>500</v>
      </c>
      <c r="M52" s="3">
        <f t="shared" si="16"/>
        <v>500</v>
      </c>
      <c r="N52" s="12">
        <f t="shared" si="12"/>
        <v>6000</v>
      </c>
      <c r="O52" s="3"/>
    </row>
    <row r="53" spans="1:15" ht="12.75">
      <c r="A53" s="3" t="s">
        <v>10</v>
      </c>
      <c r="B53" s="3">
        <v>200</v>
      </c>
      <c r="C53" s="3">
        <f t="shared" si="16"/>
        <v>200</v>
      </c>
      <c r="D53" s="3">
        <f t="shared" si="16"/>
        <v>200</v>
      </c>
      <c r="E53" s="3">
        <f t="shared" si="16"/>
        <v>200</v>
      </c>
      <c r="F53" s="3">
        <f t="shared" si="16"/>
        <v>200</v>
      </c>
      <c r="G53" s="3">
        <f t="shared" si="16"/>
        <v>200</v>
      </c>
      <c r="H53" s="3">
        <f t="shared" si="16"/>
        <v>200</v>
      </c>
      <c r="I53" s="3">
        <f t="shared" si="16"/>
        <v>200</v>
      </c>
      <c r="J53" s="3">
        <f t="shared" si="16"/>
        <v>200</v>
      </c>
      <c r="K53" s="3">
        <f t="shared" si="16"/>
        <v>200</v>
      </c>
      <c r="L53" s="3">
        <f t="shared" si="16"/>
        <v>200</v>
      </c>
      <c r="M53" s="3">
        <f t="shared" si="16"/>
        <v>200</v>
      </c>
      <c r="N53" s="12">
        <f t="shared" si="12"/>
        <v>2400</v>
      </c>
      <c r="O53" s="3"/>
    </row>
    <row r="54" spans="1:15" ht="12.75">
      <c r="A54" s="3" t="s">
        <v>60</v>
      </c>
      <c r="B54" s="3">
        <v>1000</v>
      </c>
      <c r="C54" s="3">
        <f t="shared" si="16"/>
        <v>1000</v>
      </c>
      <c r="D54" s="3">
        <f t="shared" si="16"/>
        <v>1000</v>
      </c>
      <c r="E54" s="3">
        <f t="shared" si="16"/>
        <v>1000</v>
      </c>
      <c r="F54" s="3">
        <f t="shared" si="16"/>
        <v>1000</v>
      </c>
      <c r="G54" s="3">
        <f t="shared" si="16"/>
        <v>1000</v>
      </c>
      <c r="H54" s="3">
        <f t="shared" si="16"/>
        <v>1000</v>
      </c>
      <c r="I54" s="3">
        <f t="shared" si="16"/>
        <v>1000</v>
      </c>
      <c r="J54" s="3">
        <f t="shared" si="16"/>
        <v>1000</v>
      </c>
      <c r="K54" s="3">
        <f t="shared" si="16"/>
        <v>1000</v>
      </c>
      <c r="L54" s="3">
        <f t="shared" si="16"/>
        <v>1000</v>
      </c>
      <c r="M54" s="3">
        <f t="shared" si="16"/>
        <v>1000</v>
      </c>
      <c r="N54" s="12">
        <f t="shared" si="12"/>
        <v>12000</v>
      </c>
      <c r="O54" s="3"/>
    </row>
    <row r="55" spans="1:15" ht="12.75">
      <c r="A55" s="3" t="s">
        <v>9</v>
      </c>
      <c r="B55" s="3">
        <v>6000</v>
      </c>
      <c r="C55" s="3">
        <f t="shared" si="16"/>
        <v>6000</v>
      </c>
      <c r="D55" s="3">
        <f t="shared" si="16"/>
        <v>6000</v>
      </c>
      <c r="E55" s="3">
        <f t="shared" si="16"/>
        <v>6000</v>
      </c>
      <c r="F55" s="3">
        <f t="shared" si="16"/>
        <v>6000</v>
      </c>
      <c r="G55" s="3">
        <f t="shared" si="16"/>
        <v>6000</v>
      </c>
      <c r="H55" s="3">
        <f t="shared" si="16"/>
        <v>6000</v>
      </c>
      <c r="I55" s="3">
        <f t="shared" si="16"/>
        <v>6000</v>
      </c>
      <c r="J55" s="3">
        <f t="shared" si="16"/>
        <v>6000</v>
      </c>
      <c r="K55" s="3">
        <f t="shared" si="16"/>
        <v>6000</v>
      </c>
      <c r="L55" s="3">
        <f t="shared" si="16"/>
        <v>6000</v>
      </c>
      <c r="M55" s="3">
        <f t="shared" si="16"/>
        <v>6000</v>
      </c>
      <c r="N55" s="12">
        <f t="shared" si="12"/>
        <v>72000</v>
      </c>
      <c r="O55" s="3"/>
    </row>
    <row r="56" spans="1:15" ht="12.75">
      <c r="A56" s="3" t="s">
        <v>7</v>
      </c>
      <c r="B56" s="3">
        <f>3000</f>
        <v>3000</v>
      </c>
      <c r="C56" s="3">
        <f t="shared" si="16"/>
        <v>3000</v>
      </c>
      <c r="D56" s="3">
        <f t="shared" si="16"/>
        <v>3000</v>
      </c>
      <c r="E56" s="3">
        <f t="shared" si="16"/>
        <v>3000</v>
      </c>
      <c r="F56" s="3">
        <f t="shared" si="16"/>
        <v>3000</v>
      </c>
      <c r="G56" s="3">
        <f t="shared" si="16"/>
        <v>3000</v>
      </c>
      <c r="H56" s="3">
        <f t="shared" si="16"/>
        <v>3000</v>
      </c>
      <c r="I56" s="3">
        <f t="shared" si="16"/>
        <v>3000</v>
      </c>
      <c r="J56" s="3">
        <f t="shared" si="16"/>
        <v>3000</v>
      </c>
      <c r="K56" s="3">
        <f t="shared" si="16"/>
        <v>3000</v>
      </c>
      <c r="L56" s="3">
        <f t="shared" si="16"/>
        <v>3000</v>
      </c>
      <c r="M56" s="3">
        <f t="shared" si="16"/>
        <v>3000</v>
      </c>
      <c r="N56" s="12">
        <f t="shared" si="12"/>
        <v>36000</v>
      </c>
      <c r="O56" s="3"/>
    </row>
    <row r="57" spans="1:15" ht="12.75">
      <c r="A57" s="3" t="s">
        <v>56</v>
      </c>
      <c r="B57" s="3">
        <v>24000</v>
      </c>
      <c r="C57" s="3">
        <v>4000</v>
      </c>
      <c r="D57" s="3">
        <v>5000</v>
      </c>
      <c r="E57" s="3">
        <v>7000</v>
      </c>
      <c r="F57" s="3">
        <v>0</v>
      </c>
      <c r="G57" s="3">
        <v>15000</v>
      </c>
      <c r="H57" s="3">
        <v>7000</v>
      </c>
      <c r="I57" s="3">
        <v>7000</v>
      </c>
      <c r="J57" s="3">
        <v>0</v>
      </c>
      <c r="K57" s="3">
        <v>1000</v>
      </c>
      <c r="L57" s="3">
        <v>0</v>
      </c>
      <c r="M57" s="3">
        <v>4000</v>
      </c>
      <c r="N57" s="12">
        <f t="shared" si="12"/>
        <v>74000</v>
      </c>
      <c r="O57" s="3"/>
    </row>
    <row r="58" spans="1:15" ht="12.75">
      <c r="A58" s="3" t="s">
        <v>46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12">
        <f t="shared" si="12"/>
        <v>0</v>
      </c>
      <c r="O58" s="3"/>
    </row>
    <row r="59" spans="1:15" ht="12.75">
      <c r="A59" s="3" t="s">
        <v>13</v>
      </c>
      <c r="B59" s="8">
        <f>0.05*SUM(B47:B56)</f>
        <v>2038.8333333333337</v>
      </c>
      <c r="C59" s="8">
        <f aca="true" t="shared" si="17" ref="C59:M59">0.05*SUM(C47:C56)</f>
        <v>2038.8333333333337</v>
      </c>
      <c r="D59" s="8">
        <f t="shared" si="17"/>
        <v>2038.8333333333337</v>
      </c>
      <c r="E59" s="8">
        <f t="shared" si="17"/>
        <v>2038.8333333333337</v>
      </c>
      <c r="F59" s="8">
        <f t="shared" si="17"/>
        <v>2038.8333333333337</v>
      </c>
      <c r="G59" s="8">
        <f t="shared" si="17"/>
        <v>2038.8333333333337</v>
      </c>
      <c r="H59" s="8">
        <f t="shared" si="17"/>
        <v>2038.8333333333337</v>
      </c>
      <c r="I59" s="8">
        <f t="shared" si="17"/>
        <v>2038.8333333333337</v>
      </c>
      <c r="J59" s="8">
        <f t="shared" si="17"/>
        <v>2038.8333333333337</v>
      </c>
      <c r="K59" s="8">
        <f t="shared" si="17"/>
        <v>2038.8333333333337</v>
      </c>
      <c r="L59" s="8">
        <f t="shared" si="17"/>
        <v>2038.8333333333337</v>
      </c>
      <c r="M59" s="8">
        <f t="shared" si="17"/>
        <v>2038.8333333333337</v>
      </c>
      <c r="N59" s="12">
        <f t="shared" si="12"/>
        <v>24466</v>
      </c>
      <c r="O59" s="3"/>
    </row>
    <row r="60" spans="1:15" ht="12.75">
      <c r="A60" s="3" t="s">
        <v>12</v>
      </c>
      <c r="B60" s="8">
        <f>B44-B61</f>
        <v>8610.93477346492</v>
      </c>
      <c r="C60" s="8">
        <f aca="true" t="shared" si="18" ref="C60:M60">C44-C61</f>
        <v>4084.4999999999927</v>
      </c>
      <c r="D60" s="8">
        <f t="shared" si="18"/>
        <v>3084.4999999999927</v>
      </c>
      <c r="E60" s="8">
        <f t="shared" si="18"/>
        <v>1084.4999999999927</v>
      </c>
      <c r="F60" s="8">
        <f t="shared" si="18"/>
        <v>8084.499999999993</v>
      </c>
      <c r="G60" s="8">
        <f t="shared" si="18"/>
        <v>-6915.500000000007</v>
      </c>
      <c r="H60" s="8">
        <f t="shared" si="18"/>
        <v>1084.4999999999927</v>
      </c>
      <c r="I60" s="8">
        <f t="shared" si="18"/>
        <v>1084.4999999999927</v>
      </c>
      <c r="J60" s="8">
        <f t="shared" si="18"/>
        <v>12937.450739638218</v>
      </c>
      <c r="K60" s="8">
        <f t="shared" si="18"/>
        <v>7084.499999999993</v>
      </c>
      <c r="L60" s="8">
        <f t="shared" si="18"/>
        <v>8084.499999999993</v>
      </c>
      <c r="M60" s="8">
        <f t="shared" si="18"/>
        <v>4084.4999999999927</v>
      </c>
      <c r="N60" s="12">
        <f t="shared" si="12"/>
        <v>52393.385513103065</v>
      </c>
      <c r="O60" s="3"/>
    </row>
    <row r="61" spans="1:15" ht="12.75">
      <c r="A61" s="9" t="s">
        <v>102</v>
      </c>
      <c r="B61" s="8">
        <f>SUM(B47:B59)</f>
        <v>66815.5</v>
      </c>
      <c r="C61" s="8">
        <f aca="true" t="shared" si="19" ref="C61:M61">SUM(C47:C59)</f>
        <v>46815.50000000001</v>
      </c>
      <c r="D61" s="8">
        <f t="shared" si="19"/>
        <v>47815.50000000001</v>
      </c>
      <c r="E61" s="8">
        <f t="shared" si="19"/>
        <v>49815.50000000001</v>
      </c>
      <c r="F61" s="8">
        <f t="shared" si="19"/>
        <v>42815.50000000001</v>
      </c>
      <c r="G61" s="8">
        <f t="shared" si="19"/>
        <v>57815.50000000001</v>
      </c>
      <c r="H61" s="8">
        <f t="shared" si="19"/>
        <v>49815.50000000001</v>
      </c>
      <c r="I61" s="8">
        <f t="shared" si="19"/>
        <v>49815.50000000001</v>
      </c>
      <c r="J61" s="8">
        <f t="shared" si="19"/>
        <v>42815.50000000001</v>
      </c>
      <c r="K61" s="8">
        <f t="shared" si="19"/>
        <v>43815.50000000001</v>
      </c>
      <c r="L61" s="8">
        <f t="shared" si="19"/>
        <v>42815.50000000001</v>
      </c>
      <c r="M61" s="8">
        <f t="shared" si="19"/>
        <v>46815.50000000001</v>
      </c>
      <c r="N61" s="12">
        <f t="shared" si="12"/>
        <v>587786</v>
      </c>
      <c r="O61" s="3"/>
    </row>
    <row r="62" spans="1:15" ht="12.75">
      <c r="A62" s="9" t="s">
        <v>103</v>
      </c>
      <c r="B62" s="22">
        <f>B61+B60</f>
        <v>75426.43477346492</v>
      </c>
      <c r="C62" s="22">
        <f aca="true" t="shared" si="20" ref="C62:M62">C61+C60</f>
        <v>50900</v>
      </c>
      <c r="D62" s="22">
        <f t="shared" si="20"/>
        <v>50900</v>
      </c>
      <c r="E62" s="22">
        <f t="shared" si="20"/>
        <v>50900</v>
      </c>
      <c r="F62" s="22">
        <f t="shared" si="20"/>
        <v>50900</v>
      </c>
      <c r="G62" s="22">
        <f t="shared" si="20"/>
        <v>50900</v>
      </c>
      <c r="H62" s="22">
        <f t="shared" si="20"/>
        <v>50900</v>
      </c>
      <c r="I62" s="22">
        <f t="shared" si="20"/>
        <v>50900</v>
      </c>
      <c r="J62" s="22">
        <f t="shared" si="20"/>
        <v>55752.950739638225</v>
      </c>
      <c r="K62" s="22">
        <f t="shared" si="20"/>
        <v>50900</v>
      </c>
      <c r="L62" s="22">
        <f t="shared" si="20"/>
        <v>50900</v>
      </c>
      <c r="M62" s="22">
        <f t="shared" si="20"/>
        <v>50900</v>
      </c>
      <c r="N62" s="12">
        <f t="shared" si="12"/>
        <v>640179.3855131031</v>
      </c>
      <c r="O62" s="3"/>
    </row>
    <row r="63" spans="1:15" ht="12.75">
      <c r="A63" s="20" t="s">
        <v>29</v>
      </c>
      <c r="B63" s="14">
        <f>B62</f>
        <v>75426.43477346492</v>
      </c>
      <c r="C63" s="14">
        <f>B62+C62</f>
        <v>126326.43477346492</v>
      </c>
      <c r="D63" s="14">
        <f aca="true" t="shared" si="21" ref="D63:M63">C63+D62</f>
        <v>177226.43477346492</v>
      </c>
      <c r="E63" s="14">
        <f t="shared" si="21"/>
        <v>228126.43477346492</v>
      </c>
      <c r="F63" s="14">
        <f t="shared" si="21"/>
        <v>279026.4347734649</v>
      </c>
      <c r="G63" s="14">
        <f t="shared" si="21"/>
        <v>329926.4347734649</v>
      </c>
      <c r="H63" s="14">
        <f t="shared" si="21"/>
        <v>380826.4347734649</v>
      </c>
      <c r="I63" s="14">
        <f t="shared" si="21"/>
        <v>431726.4347734649</v>
      </c>
      <c r="J63" s="14">
        <f t="shared" si="21"/>
        <v>487479.38551310316</v>
      </c>
      <c r="K63" s="14">
        <f t="shared" si="21"/>
        <v>538379.3855131031</v>
      </c>
      <c r="L63" s="14">
        <f t="shared" si="21"/>
        <v>589279.3855131031</v>
      </c>
      <c r="M63" s="14">
        <f t="shared" si="21"/>
        <v>640179.3855131031</v>
      </c>
      <c r="N63" s="13"/>
      <c r="O63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1" sqref="A1:D41"/>
    </sheetView>
  </sheetViews>
  <sheetFormatPr defaultColWidth="9.00390625" defaultRowHeight="12.75"/>
  <cols>
    <col min="1" max="1" width="65.125" style="0" customWidth="1"/>
    <col min="2" max="4" width="6.75390625" style="0" customWidth="1"/>
  </cols>
  <sheetData>
    <row r="1" spans="1:4" ht="13.5">
      <c r="A1" s="16" t="s">
        <v>86</v>
      </c>
      <c r="B1" s="3"/>
      <c r="C1" s="3"/>
      <c r="D1" s="3"/>
    </row>
    <row r="2" spans="1:4" ht="12.75">
      <c r="A2" s="3"/>
      <c r="B2" s="3"/>
      <c r="C2" s="3"/>
      <c r="D2" s="3"/>
    </row>
    <row r="3" spans="1:4" ht="12.75">
      <c r="A3" s="3"/>
      <c r="B3" s="3" t="s">
        <v>87</v>
      </c>
      <c r="C3" s="3"/>
      <c r="D3" s="3"/>
    </row>
    <row r="4" spans="1:4" ht="12.75">
      <c r="A4" s="9" t="s">
        <v>36</v>
      </c>
      <c r="B4" s="3"/>
      <c r="C4" s="3"/>
      <c r="D4" s="3"/>
    </row>
    <row r="5" spans="1:4" ht="12.75">
      <c r="A5" s="9" t="s">
        <v>0</v>
      </c>
      <c r="B5" s="3"/>
      <c r="C5" s="3"/>
      <c r="D5" s="3"/>
    </row>
    <row r="6" spans="1:4" ht="12.75">
      <c r="A6" s="3" t="s">
        <v>33</v>
      </c>
      <c r="B6" s="11">
        <f>100*'Ун. (мес)'!B30/'Ун. (мес)'!B35</f>
        <v>65.21739130434783</v>
      </c>
      <c r="C6" s="3"/>
      <c r="D6" s="3"/>
    </row>
    <row r="7" spans="1:4" ht="12.75">
      <c r="A7" s="3" t="s">
        <v>35</v>
      </c>
      <c r="B7" s="11">
        <f>100*'Ун. (мес)'!B31/'Ун. (мес)'!B35</f>
        <v>4.3478260869565215</v>
      </c>
      <c r="C7" s="3"/>
      <c r="D7" s="3"/>
    </row>
    <row r="8" spans="1:4" ht="12.75">
      <c r="A8" s="3" t="s">
        <v>32</v>
      </c>
      <c r="B8" s="11">
        <f>100*'Ун. (мес)'!B32/'Ун. (мес)'!B35</f>
        <v>0</v>
      </c>
      <c r="C8" s="3"/>
      <c r="D8" s="3"/>
    </row>
    <row r="9" spans="1:4" ht="12.75">
      <c r="A9" s="3" t="s">
        <v>37</v>
      </c>
      <c r="B9" s="11">
        <f>100*'Ун. (мес)'!B33/'Ун. (мес)'!B35</f>
        <v>1.4492753623188406</v>
      </c>
      <c r="C9" s="3"/>
      <c r="D9" s="3"/>
    </row>
    <row r="10" spans="1:4" ht="12.75">
      <c r="A10" s="3" t="s">
        <v>39</v>
      </c>
      <c r="B10" s="11">
        <f>100*'Ун. (мес)'!B34/'Ун. (мес)'!B35</f>
        <v>28.985507246376812</v>
      </c>
      <c r="C10" s="3"/>
      <c r="D10" s="3"/>
    </row>
    <row r="11" spans="1:4" ht="12.75">
      <c r="A11" s="3" t="s">
        <v>62</v>
      </c>
      <c r="B11" s="11">
        <f>SUM(B6:B10)</f>
        <v>100</v>
      </c>
      <c r="C11" s="3"/>
      <c r="D11" s="3"/>
    </row>
    <row r="12" spans="1:4" ht="12.75">
      <c r="A12" s="3"/>
      <c r="B12" s="3"/>
      <c r="C12" s="3"/>
      <c r="D12" s="3"/>
    </row>
    <row r="13" spans="1:4" ht="12.75">
      <c r="A13" s="9" t="s">
        <v>1</v>
      </c>
      <c r="B13" s="3"/>
      <c r="C13" s="3"/>
      <c r="D13" s="3"/>
    </row>
    <row r="14" spans="1:4" ht="12.75">
      <c r="A14" s="3" t="s">
        <v>5</v>
      </c>
      <c r="B14" s="11">
        <f>100*'Ун. (мес)'!B38/'Ун. (мес)'!B57</f>
        <v>14.492753623188406</v>
      </c>
      <c r="C14" s="3"/>
      <c r="D14" s="3"/>
    </row>
    <row r="15" spans="1:4" ht="12.75">
      <c r="A15" s="3" t="s">
        <v>6</v>
      </c>
      <c r="B15" s="11">
        <f>100*'Ун. (мес)'!B39/'Ун. (мес)'!B57</f>
        <v>4.3478260869565215</v>
      </c>
      <c r="C15" s="3"/>
      <c r="D15" s="3"/>
    </row>
    <row r="16" spans="1:4" ht="12.75">
      <c r="A16" s="3" t="s">
        <v>34</v>
      </c>
      <c r="B16" s="11">
        <f>100*'Ун. (мес)'!B40/'Ун. (мес)'!B57</f>
        <v>0.9806763285024154</v>
      </c>
      <c r="C16" s="3"/>
      <c r="D16" s="3"/>
    </row>
    <row r="17" spans="1:4" ht="12.75">
      <c r="A17" s="3" t="s">
        <v>11</v>
      </c>
      <c r="B17" s="11">
        <f>100*'Ун. (мес)'!B41/'Ун. (мес)'!B57</f>
        <v>6.521739130434782</v>
      </c>
      <c r="C17" s="3"/>
      <c r="D17" s="3"/>
    </row>
    <row r="18" spans="1:4" ht="12.75">
      <c r="A18" s="3" t="s">
        <v>61</v>
      </c>
      <c r="B18" s="11">
        <f>100*'Ун. (мес)'!B42/'Ун. (мес)'!B57</f>
        <v>1.7391304347826086</v>
      </c>
      <c r="C18" s="3"/>
      <c r="D18" s="3"/>
    </row>
    <row r="19" spans="1:4" ht="12.75">
      <c r="A19" s="3" t="s">
        <v>8</v>
      </c>
      <c r="B19" s="11">
        <f>100*'Ун. (мес)'!B43/'Ун. (мес)'!B57</f>
        <v>0.7246376811594203</v>
      </c>
      <c r="C19" s="3"/>
      <c r="D19" s="3"/>
    </row>
    <row r="20" spans="1:4" ht="12.75">
      <c r="A20" s="3" t="s">
        <v>10</v>
      </c>
      <c r="B20" s="11">
        <f>100*'Ун. (мес)'!B44/'Ун. (мес)'!B57</f>
        <v>0.2898550724637681</v>
      </c>
      <c r="C20" s="3"/>
      <c r="D20" s="3"/>
    </row>
    <row r="21" spans="1:4" ht="12.75">
      <c r="A21" s="3" t="s">
        <v>60</v>
      </c>
      <c r="B21" s="11">
        <f>100*'Ун. (мес)'!B45/'Ун. (мес)'!B57</f>
        <v>1.4492753623188406</v>
      </c>
      <c r="C21" s="3"/>
      <c r="D21" s="3"/>
    </row>
    <row r="22" spans="1:4" ht="12.75">
      <c r="A22" s="3" t="s">
        <v>9</v>
      </c>
      <c r="B22" s="11">
        <f>100*'Ун. (мес)'!B46/'Ун. (мес)'!B57</f>
        <v>8.695652173913043</v>
      </c>
      <c r="C22" s="3"/>
      <c r="D22" s="3"/>
    </row>
    <row r="23" spans="1:4" ht="12.75">
      <c r="A23" s="3" t="s">
        <v>7</v>
      </c>
      <c r="B23" s="11">
        <f>100*'Ун. (мес)'!B47/'Ун. (мес)'!B57</f>
        <v>4.3478260869565215</v>
      </c>
      <c r="C23" s="3"/>
      <c r="D23" s="3"/>
    </row>
    <row r="24" spans="1:4" ht="12.75">
      <c r="A24" s="3" t="s">
        <v>56</v>
      </c>
      <c r="B24" s="11"/>
      <c r="C24" s="3"/>
      <c r="D24" s="3"/>
    </row>
    <row r="25" spans="1:4" ht="12.75">
      <c r="A25" s="3" t="s">
        <v>57</v>
      </c>
      <c r="B25" s="11">
        <f>100*'Ун. (мес)'!B49/'Ун. (мес)'!B57</f>
        <v>13.043478260869565</v>
      </c>
      <c r="C25" s="3"/>
      <c r="D25" s="3"/>
    </row>
    <row r="26" spans="1:4" ht="12.75">
      <c r="A26" s="3" t="s">
        <v>58</v>
      </c>
      <c r="B26" s="11">
        <f>100*'Ун. (мес)'!B50/'Ун. (мес)'!B57</f>
        <v>30.434782608695652</v>
      </c>
      <c r="C26" s="3"/>
      <c r="D26" s="3"/>
    </row>
    <row r="27" spans="1:4" ht="12.75">
      <c r="A27" s="3" t="s">
        <v>46</v>
      </c>
      <c r="B27" s="11">
        <f>100*'Ун. (мес)'!B51/'Ун. (мес)'!B57</f>
        <v>0</v>
      </c>
      <c r="C27" s="3"/>
      <c r="D27" s="3"/>
    </row>
    <row r="28" spans="1:4" ht="12.75">
      <c r="A28" s="3" t="s">
        <v>13</v>
      </c>
      <c r="B28" s="11">
        <f>100*'Ун. (мес)'!B54/'Ун. (мес)'!B57</f>
        <v>2.1794685990338163</v>
      </c>
      <c r="C28" s="3"/>
      <c r="D28" s="3"/>
    </row>
    <row r="29" spans="1:4" ht="12.75">
      <c r="A29" s="3" t="s">
        <v>12</v>
      </c>
      <c r="B29" s="11">
        <f>100*'Ун. (мес)'!B55/'Ун. (мес)'!B57</f>
        <v>10.752898550724638</v>
      </c>
      <c r="C29" s="3"/>
      <c r="D29" s="3"/>
    </row>
    <row r="30" spans="1:4" ht="12.75">
      <c r="A30" s="9" t="s">
        <v>15</v>
      </c>
      <c r="B30" s="11">
        <f>100*'Ун. (мес)'!B56/'Ун. (мес)'!B57</f>
        <v>89.24710144927536</v>
      </c>
      <c r="C30" s="3"/>
      <c r="D30" s="3"/>
    </row>
    <row r="31" spans="1:4" ht="12.75">
      <c r="A31" s="9" t="s">
        <v>14</v>
      </c>
      <c r="B31" s="11">
        <f>SUM(B14:B29)</f>
        <v>100</v>
      </c>
      <c r="C31" s="3"/>
      <c r="D31" s="3"/>
    </row>
    <row r="32" spans="1:4" ht="12.75">
      <c r="A32" s="3"/>
      <c r="B32" s="8"/>
      <c r="C32" s="3"/>
      <c r="D32" s="3"/>
    </row>
    <row r="33" spans="1:4" ht="12.75">
      <c r="A33" s="9" t="s">
        <v>89</v>
      </c>
      <c r="B33" s="3"/>
      <c r="C33" s="3"/>
      <c r="D33" s="3"/>
    </row>
    <row r="34" spans="1:4" ht="12.75">
      <c r="A34" s="35" t="s">
        <v>90</v>
      </c>
      <c r="B34" s="3" t="s">
        <v>143</v>
      </c>
      <c r="C34" s="3" t="s">
        <v>141</v>
      </c>
      <c r="D34" s="3" t="s">
        <v>142</v>
      </c>
    </row>
    <row r="35" spans="1:4" ht="12.75">
      <c r="A35" s="3" t="s">
        <v>91</v>
      </c>
      <c r="B35" s="11">
        <f>B14+B15</f>
        <v>18.84057971014493</v>
      </c>
      <c r="C35" s="3">
        <v>10</v>
      </c>
      <c r="D35" s="11">
        <f aca="true" t="shared" si="0" ref="D35:D40">B35-C35</f>
        <v>8.84057971014493</v>
      </c>
    </row>
    <row r="36" spans="1:4" ht="12.75">
      <c r="A36" s="3" t="s">
        <v>93</v>
      </c>
      <c r="B36" s="11">
        <f>B16+B17+B18+B20+B25+B26</f>
        <v>53.00966183574879</v>
      </c>
      <c r="C36" s="3">
        <v>40</v>
      </c>
      <c r="D36" s="11">
        <f t="shared" si="0"/>
        <v>13.009661835748787</v>
      </c>
    </row>
    <row r="37" spans="1:4" ht="12.75">
      <c r="A37" s="3" t="s">
        <v>94</v>
      </c>
      <c r="B37" s="11">
        <f>B19+B21+B22</f>
        <v>10.869565217391305</v>
      </c>
      <c r="C37" s="3">
        <v>10</v>
      </c>
      <c r="D37" s="11">
        <f t="shared" si="0"/>
        <v>0.8695652173913047</v>
      </c>
    </row>
    <row r="38" spans="1:4" ht="12.75">
      <c r="A38" s="3" t="s">
        <v>92</v>
      </c>
      <c r="B38" s="11">
        <f>B23</f>
        <v>4.3478260869565215</v>
      </c>
      <c r="C38" s="3">
        <v>10</v>
      </c>
      <c r="D38" s="11">
        <f t="shared" si="0"/>
        <v>-5.6521739130434785</v>
      </c>
    </row>
    <row r="39" spans="1:4" ht="12.75">
      <c r="A39" s="3" t="s">
        <v>13</v>
      </c>
      <c r="B39" s="11">
        <f>B28</f>
        <v>2.1794685990338163</v>
      </c>
      <c r="C39" s="3">
        <v>2</v>
      </c>
      <c r="D39" s="11">
        <f t="shared" si="0"/>
        <v>0.1794685990338163</v>
      </c>
    </row>
    <row r="40" spans="1:4" ht="12.75">
      <c r="A40" s="3" t="s">
        <v>12</v>
      </c>
      <c r="B40" s="11">
        <f>B29</f>
        <v>10.752898550724638</v>
      </c>
      <c r="C40" s="3">
        <v>15</v>
      </c>
      <c r="D40" s="11">
        <f t="shared" si="0"/>
        <v>-4.2471014492753625</v>
      </c>
    </row>
    <row r="41" spans="1:4" ht="12.75">
      <c r="A41" s="3" t="s">
        <v>95</v>
      </c>
      <c r="B41" s="11">
        <f>SUM(B35:B40)</f>
        <v>99.99999999999999</v>
      </c>
      <c r="C41" s="11">
        <f>SUM(C35:C40)</f>
        <v>87</v>
      </c>
      <c r="D41" s="11">
        <f>SUM(D35:D40)</f>
        <v>13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" sqref="A1:N32"/>
    </sheetView>
  </sheetViews>
  <sheetFormatPr defaultColWidth="9.00390625" defaultRowHeight="12.75"/>
  <cols>
    <col min="1" max="1" width="39.25390625" style="0" customWidth="1"/>
    <col min="2" max="15" width="6.75390625" style="0" customWidth="1"/>
  </cols>
  <sheetData>
    <row r="1" spans="1:15" ht="13.5">
      <c r="A1" s="16" t="s">
        <v>100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 t="s">
        <v>81</v>
      </c>
      <c r="B2" s="33" t="str">
        <f>'Ун. (год)'!B2:F2</f>
        <v>2006 - 2007: с апреля 2006 по март 2007 года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 t="s">
        <v>63</v>
      </c>
      <c r="B3" s="3" t="s">
        <v>4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104</v>
      </c>
      <c r="O3" s="3"/>
    </row>
    <row r="4" spans="1:15" ht="12.75">
      <c r="A4" s="9" t="s">
        <v>0</v>
      </c>
      <c r="B4" s="32" t="s">
        <v>106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 t="s">
        <v>33</v>
      </c>
      <c r="B5" s="23">
        <f>100*'Ун. (год)'!B34/'Ун. (год)'!B42</f>
        <v>61.20247790967301</v>
      </c>
      <c r="C5" s="23">
        <f>100*'Ун. (год)'!C34/'Ун. (год)'!C42</f>
        <v>91.83673469387755</v>
      </c>
      <c r="D5" s="23">
        <f>100*'Ун. (год)'!D34/'Ун. (год)'!D42</f>
        <v>91.83673469387755</v>
      </c>
      <c r="E5" s="23">
        <f>100*'Ун. (год)'!E34/'Ун. (год)'!E42</f>
        <v>91.83673469387755</v>
      </c>
      <c r="F5" s="23">
        <f>100*'Ун. (год)'!F34/'Ун. (год)'!F42</f>
        <v>91.83673469387755</v>
      </c>
      <c r="G5" s="23">
        <f>100*'Ун. (год)'!G34/'Ун. (год)'!G42</f>
        <v>91.83673469387755</v>
      </c>
      <c r="H5" s="23">
        <f>100*'Ун. (год)'!H34/'Ун. (год)'!H42</f>
        <v>91.83673469387755</v>
      </c>
      <c r="I5" s="23">
        <f>100*'Ун. (год)'!I34/'Ун. (год)'!I42</f>
        <v>91.83673469387755</v>
      </c>
      <c r="J5" s="23">
        <f>100*'Ун. (год)'!J34/'Ун. (год)'!J42</f>
        <v>83.56088084673502</v>
      </c>
      <c r="K5" s="23">
        <f>100*'Ун. (год)'!K34/'Ун. (год)'!K42</f>
        <v>91.83673469387755</v>
      </c>
      <c r="L5" s="23">
        <f>100*'Ун. (год)'!L34/'Ун. (год)'!L42</f>
        <v>91.83673469387755</v>
      </c>
      <c r="M5" s="23">
        <f>100*'Ун. (год)'!M34/'Ун. (год)'!M42</f>
        <v>91.83673469387755</v>
      </c>
      <c r="N5" s="31">
        <f aca="true" t="shared" si="0" ref="N5:N14">SUM(B5:M5)/12</f>
        <v>88.59422547459864</v>
      </c>
      <c r="O5" s="3"/>
    </row>
    <row r="6" spans="1:15" ht="12.75">
      <c r="A6" s="3" t="s">
        <v>35</v>
      </c>
      <c r="B6" s="23">
        <f>100*'Ун. (год)'!B35/'Ун. (год)'!B42</f>
        <v>4.080165193978201</v>
      </c>
      <c r="C6" s="23">
        <f>100*'Ун. (год)'!C35/'Ун. (год)'!C42</f>
        <v>6.122448979591836</v>
      </c>
      <c r="D6" s="23">
        <f>100*'Ун. (год)'!D35/'Ун. (год)'!D42</f>
        <v>6.122448979591836</v>
      </c>
      <c r="E6" s="23">
        <f>100*'Ун. (год)'!E35/'Ун. (год)'!E42</f>
        <v>6.122448979591836</v>
      </c>
      <c r="F6" s="23">
        <f>100*'Ун. (год)'!F35/'Ун. (год)'!F42</f>
        <v>6.122448979591836</v>
      </c>
      <c r="G6" s="23">
        <f>100*'Ун. (год)'!G35/'Ун. (год)'!G42</f>
        <v>6.122448979591836</v>
      </c>
      <c r="H6" s="23">
        <f>100*'Ун. (год)'!H35/'Ун. (год)'!H42</f>
        <v>6.122448979591836</v>
      </c>
      <c r="I6" s="23">
        <f>100*'Ун. (год)'!I35/'Ун. (год)'!I42</f>
        <v>6.122448979591836</v>
      </c>
      <c r="J6" s="23">
        <f>100*'Ун. (год)'!J35/'Ун. (год)'!J42</f>
        <v>5.570725389782334</v>
      </c>
      <c r="K6" s="23">
        <f>100*'Ун. (год)'!K35/'Ун. (год)'!K42</f>
        <v>6.122448979591836</v>
      </c>
      <c r="L6" s="23">
        <f>100*'Ун. (год)'!L35/'Ун. (год)'!L42</f>
        <v>6.122448979591836</v>
      </c>
      <c r="M6" s="23">
        <f>100*'Ун. (год)'!M35/'Ун. (год)'!M42</f>
        <v>6.122448979591836</v>
      </c>
      <c r="N6" s="31">
        <f t="shared" si="0"/>
        <v>5.906281698306575</v>
      </c>
      <c r="O6" s="3"/>
    </row>
    <row r="7" spans="1:15" ht="12.75">
      <c r="A7" s="3" t="s">
        <v>32</v>
      </c>
      <c r="B7" s="23">
        <f>100*'Ун. (год)'!B36/'Ун. (год)'!B42</f>
        <v>0</v>
      </c>
      <c r="C7" s="23">
        <f>100*'Ун. (год)'!C36/'Ун. (год)'!C42</f>
        <v>0</v>
      </c>
      <c r="D7" s="23">
        <f>100*'Ун. (год)'!D36/'Ун. (год)'!D42</f>
        <v>0</v>
      </c>
      <c r="E7" s="23">
        <f>100*'Ун. (год)'!E36/'Ун. (год)'!E42</f>
        <v>0</v>
      </c>
      <c r="F7" s="23">
        <f>100*'Ун. (год)'!F36/'Ун. (год)'!F42</f>
        <v>0</v>
      </c>
      <c r="G7" s="23">
        <f>100*'Ун. (год)'!G36/'Ун. (год)'!G42</f>
        <v>0</v>
      </c>
      <c r="H7" s="23">
        <f>100*'Ун. (год)'!H36/'Ун. (год)'!H42</f>
        <v>0</v>
      </c>
      <c r="I7" s="23">
        <f>100*'Ун. (год)'!I36/'Ун. (год)'!I42</f>
        <v>0</v>
      </c>
      <c r="J7" s="23">
        <f>100*'Ун. (год)'!J36/'Ун. (год)'!J42</f>
        <v>0</v>
      </c>
      <c r="K7" s="23">
        <f>100*'Ун. (год)'!K36/'Ун. (год)'!K42</f>
        <v>0</v>
      </c>
      <c r="L7" s="23">
        <f>100*'Ун. (год)'!L36/'Ун. (год)'!L42</f>
        <v>0</v>
      </c>
      <c r="M7" s="23">
        <f>100*'Ун. (год)'!M36/'Ун. (год)'!M42</f>
        <v>0</v>
      </c>
      <c r="N7" s="31">
        <f t="shared" si="0"/>
        <v>0</v>
      </c>
      <c r="O7" s="3"/>
    </row>
    <row r="8" spans="1:15" ht="12.75">
      <c r="A8" s="3" t="s">
        <v>37</v>
      </c>
      <c r="B8" s="23">
        <f>100*'Ун. (год)'!B37/'Ун. (год)'!B42</f>
        <v>1.3600550646594</v>
      </c>
      <c r="C8" s="23">
        <f>100*'Ун. (год)'!C37/'Ун. (год)'!C42</f>
        <v>2.0408163265306123</v>
      </c>
      <c r="D8" s="23">
        <f>100*'Ун. (год)'!D37/'Ун. (год)'!D42</f>
        <v>2.0408163265306123</v>
      </c>
      <c r="E8" s="23">
        <f>100*'Ун. (год)'!E37/'Ун. (год)'!E42</f>
        <v>2.0408163265306123</v>
      </c>
      <c r="F8" s="23">
        <f>100*'Ун. (год)'!F37/'Ун. (год)'!F42</f>
        <v>2.0408163265306123</v>
      </c>
      <c r="G8" s="23">
        <f>100*'Ун. (год)'!G37/'Ун. (год)'!G42</f>
        <v>2.0408163265306123</v>
      </c>
      <c r="H8" s="23">
        <f>100*'Ун. (год)'!H37/'Ун. (год)'!H42</f>
        <v>2.0408163265306123</v>
      </c>
      <c r="I8" s="23">
        <f>100*'Ун. (год)'!I37/'Ун. (год)'!I42</f>
        <v>2.0408163265306123</v>
      </c>
      <c r="J8" s="23">
        <f>100*'Ун. (год)'!J37/'Ун. (год)'!J42</f>
        <v>1.8569084632607782</v>
      </c>
      <c r="K8" s="23">
        <f>100*'Ун. (год)'!K37/'Ун. (год)'!K42</f>
        <v>2.0408163265306123</v>
      </c>
      <c r="L8" s="23">
        <f>100*'Ун. (год)'!L37/'Ун. (год)'!L42</f>
        <v>2.0408163265306123</v>
      </c>
      <c r="M8" s="23">
        <f>100*'Ун. (год)'!M37/'Ун. (год)'!M42</f>
        <v>2.0408163265306123</v>
      </c>
      <c r="N8" s="31">
        <f t="shared" si="0"/>
        <v>1.968760566102192</v>
      </c>
      <c r="O8" s="3"/>
    </row>
    <row r="9" spans="1:15" ht="12.75">
      <c r="A9" s="3" t="s">
        <v>39</v>
      </c>
      <c r="B9" s="23">
        <f>100*'Ун. (год)'!B38/'Ун. (год)'!B42</f>
        <v>27.201101293188003</v>
      </c>
      <c r="C9" s="23">
        <f>100*'Ун. (год)'!C38/'Ун. (год)'!C40</f>
        <v>0</v>
      </c>
      <c r="D9" s="23">
        <f>100*'Ун. (год)'!D38/'Ун. (год)'!D40</f>
        <v>0</v>
      </c>
      <c r="E9" s="23">
        <f>100*'Ун. (год)'!E38/'Ун. (год)'!E40</f>
        <v>0</v>
      </c>
      <c r="F9" s="23">
        <f>100*'Ун. (год)'!F38/'Ун. (год)'!F40</f>
        <v>0</v>
      </c>
      <c r="G9" s="23">
        <f>100*'Ун. (год)'!G38/'Ун. (год)'!G40</f>
        <v>0</v>
      </c>
      <c r="H9" s="23">
        <f>100*'Ун. (год)'!H38/'Ун. (год)'!H40</f>
        <v>0</v>
      </c>
      <c r="I9" s="23">
        <f>100*'Ун. (год)'!I38/'Ун. (год)'!I40</f>
        <v>0</v>
      </c>
      <c r="J9" s="23">
        <f>100*'Ун. (год)'!J38/'Ун. (год)'!J40</f>
        <v>0</v>
      </c>
      <c r="K9" s="23">
        <f>100*'Ун. (год)'!K38/'Ун. (год)'!K40</f>
        <v>0</v>
      </c>
      <c r="L9" s="23">
        <f>100*'Ун. (год)'!L38/'Ун. (год)'!L40</f>
        <v>0</v>
      </c>
      <c r="M9" s="23">
        <f>100*'Ун. (год)'!M38/'Ун. (год)'!M40</f>
        <v>0</v>
      </c>
      <c r="N9" s="31">
        <f t="shared" si="0"/>
        <v>2.2667584410990003</v>
      </c>
      <c r="O9" s="3"/>
    </row>
    <row r="10" spans="1:15" ht="12.75">
      <c r="A10" s="3" t="s">
        <v>84</v>
      </c>
      <c r="B10" s="23">
        <f>100*'Ун. (год)'!B39/'Ун. (год)'!B42</f>
        <v>6.800275323297001</v>
      </c>
      <c r="C10" s="23">
        <f>100*'Ун. (год)'!C39/'Ун. (год)'!C42</f>
        <v>0</v>
      </c>
      <c r="D10" s="23">
        <f>100*'Ун. (год)'!D39/'Ун. (год)'!D42</f>
        <v>0</v>
      </c>
      <c r="E10" s="23">
        <f>100*'Ун. (год)'!E39/'Ун. (год)'!E42</f>
        <v>0</v>
      </c>
      <c r="F10" s="23">
        <f>100*'Ун. (год)'!F39/'Ун. (год)'!F42</f>
        <v>0</v>
      </c>
      <c r="G10" s="23">
        <f>100*'Ун. (год)'!G39/'Ун. (год)'!G42</f>
        <v>0</v>
      </c>
      <c r="H10" s="23">
        <f>100*'Ун. (год)'!H39/'Ун. (год)'!H42</f>
        <v>0</v>
      </c>
      <c r="I10" s="23">
        <f>100*'Ун. (год)'!I39/'Ун. (год)'!I42</f>
        <v>0</v>
      </c>
      <c r="J10" s="23">
        <f>100*'Ун. (год)'!J39/'Ун. (год)'!J42</f>
        <v>9.28454231630389</v>
      </c>
      <c r="K10" s="23">
        <f>100*'Ун. (год)'!K39/'Ун. (год)'!K42</f>
        <v>0</v>
      </c>
      <c r="L10" s="23">
        <f>100*'Ун. (год)'!L39/'Ун. (год)'!L42</f>
        <v>0</v>
      </c>
      <c r="M10" s="23">
        <f>100*'Ун. (год)'!M39/'Ун. (год)'!M42</f>
        <v>0</v>
      </c>
      <c r="N10" s="31">
        <f t="shared" si="0"/>
        <v>1.340401469966741</v>
      </c>
      <c r="O10" s="3"/>
    </row>
    <row r="11" spans="1:15" ht="12.75">
      <c r="A11" s="3" t="s">
        <v>62</v>
      </c>
      <c r="B11" s="23">
        <f>SUM(B5:B10)</f>
        <v>100.64407478479562</v>
      </c>
      <c r="C11" s="23">
        <f aca="true" t="shared" si="1" ref="C11:M11">SUM(C5:C10)</f>
        <v>100</v>
      </c>
      <c r="D11" s="23">
        <f t="shared" si="1"/>
        <v>100</v>
      </c>
      <c r="E11" s="23">
        <f t="shared" si="1"/>
        <v>100</v>
      </c>
      <c r="F11" s="23">
        <f t="shared" si="1"/>
        <v>100</v>
      </c>
      <c r="G11" s="23">
        <f t="shared" si="1"/>
        <v>100</v>
      </c>
      <c r="H11" s="23">
        <f t="shared" si="1"/>
        <v>100</v>
      </c>
      <c r="I11" s="23">
        <f t="shared" si="1"/>
        <v>100</v>
      </c>
      <c r="J11" s="23">
        <f t="shared" si="1"/>
        <v>100.27305701608202</v>
      </c>
      <c r="K11" s="23">
        <f t="shared" si="1"/>
        <v>100</v>
      </c>
      <c r="L11" s="23">
        <f t="shared" si="1"/>
        <v>100</v>
      </c>
      <c r="M11" s="23">
        <f t="shared" si="1"/>
        <v>100</v>
      </c>
      <c r="N11" s="31">
        <f t="shared" si="0"/>
        <v>100.07642765007313</v>
      </c>
      <c r="O11" s="3"/>
    </row>
    <row r="12" spans="1:15" ht="12.75">
      <c r="A12" s="18" t="s">
        <v>85</v>
      </c>
      <c r="B12" s="23">
        <f>100*'Ун. (год)'!B41/'Ун. (год)'!B42</f>
        <v>0.6440747847956179</v>
      </c>
      <c r="C12" s="23">
        <f>100*'Ун. (год)'!C41/'Ун. (год)'!C42</f>
        <v>0</v>
      </c>
      <c r="D12" s="23">
        <f>100*'Ун. (год)'!D41/'Ун. (год)'!D42</f>
        <v>0</v>
      </c>
      <c r="E12" s="23">
        <f>100*'Ун. (год)'!E41/'Ун. (год)'!E42</f>
        <v>0</v>
      </c>
      <c r="F12" s="23">
        <f>100*'Ун. (год)'!F41/'Ун. (год)'!F42</f>
        <v>0</v>
      </c>
      <c r="G12" s="23">
        <f>100*'Ун. (год)'!G41/'Ун. (год)'!G42</f>
        <v>0</v>
      </c>
      <c r="H12" s="23">
        <f>100*'Ун. (год)'!H41/'Ун. (год)'!H42</f>
        <v>0</v>
      </c>
      <c r="I12" s="23">
        <f>100*'Ун. (год)'!I41/'Ун. (год)'!I42</f>
        <v>0</v>
      </c>
      <c r="J12" s="23">
        <f>100*'Ун. (год)'!J41/'Ун. (год)'!J42</f>
        <v>0.2730570160820226</v>
      </c>
      <c r="K12" s="23">
        <f>100*'Ун. (год)'!K41/'Ун. (год)'!K42</f>
        <v>0</v>
      </c>
      <c r="L12" s="23">
        <f>100*'Ун. (год)'!L41/'Ун. (год)'!L42</f>
        <v>0</v>
      </c>
      <c r="M12" s="23">
        <f>100*'Ун. (год)'!M41/'Ун. (год)'!M42</f>
        <v>0</v>
      </c>
      <c r="N12" s="31">
        <f t="shared" si="0"/>
        <v>0.0764276500731367</v>
      </c>
      <c r="O12" s="3"/>
    </row>
    <row r="13" spans="1:15" ht="12.75">
      <c r="A13" s="19" t="s">
        <v>28</v>
      </c>
      <c r="B13" s="24">
        <f>B11-B12</f>
        <v>100</v>
      </c>
      <c r="C13" s="24">
        <f>C11-C12</f>
        <v>100</v>
      </c>
      <c r="D13" s="24">
        <f aca="true" t="shared" si="2" ref="D13:M13">D11-D12</f>
        <v>100</v>
      </c>
      <c r="E13" s="24">
        <f t="shared" si="2"/>
        <v>100</v>
      </c>
      <c r="F13" s="24">
        <f t="shared" si="2"/>
        <v>100</v>
      </c>
      <c r="G13" s="24">
        <f t="shared" si="2"/>
        <v>100</v>
      </c>
      <c r="H13" s="24">
        <f t="shared" si="2"/>
        <v>100</v>
      </c>
      <c r="I13" s="24">
        <f t="shared" si="2"/>
        <v>100</v>
      </c>
      <c r="J13" s="24">
        <f t="shared" si="2"/>
        <v>100</v>
      </c>
      <c r="K13" s="24">
        <f t="shared" si="2"/>
        <v>100</v>
      </c>
      <c r="L13" s="24">
        <f t="shared" si="2"/>
        <v>100</v>
      </c>
      <c r="M13" s="24">
        <f t="shared" si="2"/>
        <v>100</v>
      </c>
      <c r="N13" s="31">
        <f t="shared" si="0"/>
        <v>100</v>
      </c>
      <c r="O13" s="3"/>
    </row>
    <row r="14" spans="1:15" ht="12.75">
      <c r="A14" s="20" t="s">
        <v>29</v>
      </c>
      <c r="B14" s="25">
        <f>B13</f>
        <v>100</v>
      </c>
      <c r="C14" s="14">
        <f>B13+C13</f>
        <v>200</v>
      </c>
      <c r="D14" s="14">
        <f>C14+D13</f>
        <v>300</v>
      </c>
      <c r="E14" s="14">
        <f aca="true" t="shared" si="3" ref="E14:M14">D14+E13</f>
        <v>400</v>
      </c>
      <c r="F14" s="14">
        <f t="shared" si="3"/>
        <v>500</v>
      </c>
      <c r="G14" s="14">
        <f t="shared" si="3"/>
        <v>600</v>
      </c>
      <c r="H14" s="14">
        <f t="shared" si="3"/>
        <v>700</v>
      </c>
      <c r="I14" s="14">
        <f t="shared" si="3"/>
        <v>800</v>
      </c>
      <c r="J14" s="14">
        <f t="shared" si="3"/>
        <v>900</v>
      </c>
      <c r="K14" s="14">
        <f t="shared" si="3"/>
        <v>1000</v>
      </c>
      <c r="L14" s="14">
        <f t="shared" si="3"/>
        <v>1100</v>
      </c>
      <c r="M14" s="14">
        <f t="shared" si="3"/>
        <v>1200</v>
      </c>
      <c r="N14" s="31">
        <f t="shared" si="0"/>
        <v>650</v>
      </c>
      <c r="O14" s="3"/>
    </row>
    <row r="15" spans="1:15" ht="12.75">
      <c r="A15" s="9" t="s">
        <v>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1">
        <f aca="true" t="shared" si="4" ref="N15:N29">SUM(B15:M15)/12</f>
        <v>0</v>
      </c>
      <c r="O15" s="3"/>
    </row>
    <row r="16" spans="1:15" ht="12.75">
      <c r="A16" s="3" t="s">
        <v>5</v>
      </c>
      <c r="B16" s="23">
        <f>100*'Ун. (год)'!B45/'Ун. (год)'!B60</f>
        <v>13.600550646594002</v>
      </c>
      <c r="C16" s="11">
        <f>B16</f>
        <v>13.600550646594002</v>
      </c>
      <c r="D16" s="11">
        <f aca="true" t="shared" si="5" ref="D16:M17">C16</f>
        <v>13.600550646594002</v>
      </c>
      <c r="E16" s="11">
        <f t="shared" si="5"/>
        <v>13.600550646594002</v>
      </c>
      <c r="F16" s="11">
        <f t="shared" si="5"/>
        <v>13.600550646594002</v>
      </c>
      <c r="G16" s="11">
        <f t="shared" si="5"/>
        <v>13.600550646594002</v>
      </c>
      <c r="H16" s="11">
        <f t="shared" si="5"/>
        <v>13.600550646594002</v>
      </c>
      <c r="I16" s="11">
        <f t="shared" si="5"/>
        <v>13.600550646594002</v>
      </c>
      <c r="J16" s="11">
        <f t="shared" si="5"/>
        <v>13.600550646594002</v>
      </c>
      <c r="K16" s="11">
        <f t="shared" si="5"/>
        <v>13.600550646594002</v>
      </c>
      <c r="L16" s="11">
        <f t="shared" si="5"/>
        <v>13.600550646594002</v>
      </c>
      <c r="M16" s="11">
        <f t="shared" si="5"/>
        <v>13.600550646594002</v>
      </c>
      <c r="N16" s="31">
        <f t="shared" si="4"/>
        <v>13.600550646594002</v>
      </c>
      <c r="O16" s="3"/>
    </row>
    <row r="17" spans="1:15" ht="12.75">
      <c r="A17" s="3" t="s">
        <v>6</v>
      </c>
      <c r="B17" s="23">
        <f>100*'Ун. (год)'!B46/'Ун. (год)'!B60</f>
        <v>4.080165193978201</v>
      </c>
      <c r="C17" s="11">
        <f>B17</f>
        <v>4.080165193978201</v>
      </c>
      <c r="D17" s="11">
        <f t="shared" si="5"/>
        <v>4.080165193978201</v>
      </c>
      <c r="E17" s="11">
        <f t="shared" si="5"/>
        <v>4.080165193978201</v>
      </c>
      <c r="F17" s="11">
        <f t="shared" si="5"/>
        <v>4.080165193978201</v>
      </c>
      <c r="G17" s="11">
        <f t="shared" si="5"/>
        <v>4.080165193978201</v>
      </c>
      <c r="H17" s="11">
        <f t="shared" si="5"/>
        <v>4.080165193978201</v>
      </c>
      <c r="I17" s="11">
        <f t="shared" si="5"/>
        <v>4.080165193978201</v>
      </c>
      <c r="J17" s="11">
        <f t="shared" si="5"/>
        <v>4.080165193978201</v>
      </c>
      <c r="K17" s="11">
        <f t="shared" si="5"/>
        <v>4.080165193978201</v>
      </c>
      <c r="L17" s="11">
        <f t="shared" si="5"/>
        <v>4.080165193978201</v>
      </c>
      <c r="M17" s="11">
        <f t="shared" si="5"/>
        <v>4.080165193978201</v>
      </c>
      <c r="N17" s="31">
        <f t="shared" si="4"/>
        <v>4.0801651939782015</v>
      </c>
      <c r="O17" s="3"/>
    </row>
    <row r="18" spans="1:15" ht="12.75">
      <c r="A18" s="3" t="s">
        <v>34</v>
      </c>
      <c r="B18" s="23">
        <f>100*'Ун. (год)'!B47/'Ун. (год)'!B60</f>
        <v>0.920303927086194</v>
      </c>
      <c r="C18" s="23">
        <f>100*'Ун. (год)'!C47/'Ун. (год)'!C60</f>
        <v>1.3809523809523807</v>
      </c>
      <c r="D18" s="23">
        <f>100*'Ун. (год)'!D47/'Ун. (год)'!D60</f>
        <v>1.3809523809523807</v>
      </c>
      <c r="E18" s="23">
        <f>100*'Ун. (год)'!E47/'Ун. (год)'!E60</f>
        <v>1.3809523809523807</v>
      </c>
      <c r="F18" s="23">
        <f>100*'Ун. (год)'!F47/'Ун. (год)'!F60</f>
        <v>1.3809523809523807</v>
      </c>
      <c r="G18" s="23">
        <f>100*'Ун. (год)'!G47/'Ун. (год)'!G60</f>
        <v>1.3809523809523807</v>
      </c>
      <c r="H18" s="23">
        <f>100*'Ун. (год)'!H47/'Ун. (год)'!H60</f>
        <v>1.3809523809523807</v>
      </c>
      <c r="I18" s="23">
        <f>100*'Ун. (год)'!I47/'Ун. (год)'!I60</f>
        <v>1.3809523809523807</v>
      </c>
      <c r="J18" s="23">
        <f>100*'Ун. (год)'!J47/'Ун. (год)'!J60</f>
        <v>1.256508060139793</v>
      </c>
      <c r="K18" s="23">
        <f>100*'Ун. (год)'!K47/'Ун. (год)'!K60</f>
        <v>1.3809523809523807</v>
      </c>
      <c r="L18" s="23">
        <f>100*'Ун. (год)'!L47/'Ун. (год)'!L60</f>
        <v>1.3809523809523807</v>
      </c>
      <c r="M18" s="23">
        <f>100*'Ун. (год)'!M47/'Ун. (год)'!M60</f>
        <v>1.3809523809523807</v>
      </c>
      <c r="N18" s="31">
        <f t="shared" si="4"/>
        <v>1.3321946497291497</v>
      </c>
      <c r="O18" s="3"/>
    </row>
    <row r="19" spans="1:15" ht="12.75">
      <c r="A19" s="3" t="s">
        <v>11</v>
      </c>
      <c r="B19" s="23">
        <f>100*'Ун. (год)'!B48/'Ун. (год)'!B60</f>
        <v>6.1202477909673005</v>
      </c>
      <c r="C19" s="11">
        <f>B19</f>
        <v>6.1202477909673005</v>
      </c>
      <c r="D19" s="11">
        <f aca="true" t="shared" si="6" ref="D19:M19">C19</f>
        <v>6.1202477909673005</v>
      </c>
      <c r="E19" s="11">
        <f t="shared" si="6"/>
        <v>6.1202477909673005</v>
      </c>
      <c r="F19" s="11">
        <f t="shared" si="6"/>
        <v>6.1202477909673005</v>
      </c>
      <c r="G19" s="11">
        <f t="shared" si="6"/>
        <v>6.1202477909673005</v>
      </c>
      <c r="H19" s="11">
        <f t="shared" si="6"/>
        <v>6.1202477909673005</v>
      </c>
      <c r="I19" s="11">
        <f t="shared" si="6"/>
        <v>6.1202477909673005</v>
      </c>
      <c r="J19" s="11">
        <f t="shared" si="6"/>
        <v>6.1202477909673005</v>
      </c>
      <c r="K19" s="11">
        <f t="shared" si="6"/>
        <v>6.1202477909673005</v>
      </c>
      <c r="L19" s="11">
        <f t="shared" si="6"/>
        <v>6.1202477909673005</v>
      </c>
      <c r="M19" s="11">
        <f t="shared" si="6"/>
        <v>6.1202477909673005</v>
      </c>
      <c r="N19" s="31">
        <f t="shared" si="4"/>
        <v>6.120247790967299</v>
      </c>
      <c r="O19" s="3"/>
    </row>
    <row r="20" spans="1:15" ht="12.75">
      <c r="A20" s="3" t="s">
        <v>61</v>
      </c>
      <c r="B20" s="23">
        <f>100*'Ун. (год)'!B49/'Ун. (год)'!B60</f>
        <v>1.63206607759128</v>
      </c>
      <c r="C20" s="11">
        <f aca="true" t="shared" si="7" ref="C20:M25">B20</f>
        <v>1.63206607759128</v>
      </c>
      <c r="D20" s="11">
        <f t="shared" si="7"/>
        <v>1.63206607759128</v>
      </c>
      <c r="E20" s="11">
        <f t="shared" si="7"/>
        <v>1.63206607759128</v>
      </c>
      <c r="F20" s="11">
        <f t="shared" si="7"/>
        <v>1.63206607759128</v>
      </c>
      <c r="G20" s="11">
        <f t="shared" si="7"/>
        <v>1.63206607759128</v>
      </c>
      <c r="H20" s="11">
        <f t="shared" si="7"/>
        <v>1.63206607759128</v>
      </c>
      <c r="I20" s="11">
        <f t="shared" si="7"/>
        <v>1.63206607759128</v>
      </c>
      <c r="J20" s="11">
        <f t="shared" si="7"/>
        <v>1.63206607759128</v>
      </c>
      <c r="K20" s="11">
        <f t="shared" si="7"/>
        <v>1.63206607759128</v>
      </c>
      <c r="L20" s="11">
        <f t="shared" si="7"/>
        <v>1.63206607759128</v>
      </c>
      <c r="M20" s="11">
        <f t="shared" si="7"/>
        <v>1.63206607759128</v>
      </c>
      <c r="N20" s="31">
        <f t="shared" si="4"/>
        <v>1.6320660775912794</v>
      </c>
      <c r="O20" s="3"/>
    </row>
    <row r="21" spans="1:15" ht="12.75">
      <c r="A21" s="3" t="s">
        <v>8</v>
      </c>
      <c r="B21" s="23">
        <f>100*'Ун. (год)'!B50/'Ун. (год)'!B60</f>
        <v>0.6800275323297</v>
      </c>
      <c r="C21" s="11">
        <f t="shared" si="7"/>
        <v>0.6800275323297</v>
      </c>
      <c r="D21" s="11">
        <f t="shared" si="7"/>
        <v>0.6800275323297</v>
      </c>
      <c r="E21" s="11">
        <f t="shared" si="7"/>
        <v>0.6800275323297</v>
      </c>
      <c r="F21" s="11">
        <f t="shared" si="7"/>
        <v>0.6800275323297</v>
      </c>
      <c r="G21" s="11">
        <f t="shared" si="7"/>
        <v>0.6800275323297</v>
      </c>
      <c r="H21" s="11">
        <f t="shared" si="7"/>
        <v>0.6800275323297</v>
      </c>
      <c r="I21" s="11">
        <f t="shared" si="7"/>
        <v>0.6800275323297</v>
      </c>
      <c r="J21" s="11">
        <f t="shared" si="7"/>
        <v>0.6800275323297</v>
      </c>
      <c r="K21" s="11">
        <f t="shared" si="7"/>
        <v>0.6800275323297</v>
      </c>
      <c r="L21" s="11">
        <f t="shared" si="7"/>
        <v>0.6800275323297</v>
      </c>
      <c r="M21" s="11">
        <f t="shared" si="7"/>
        <v>0.6800275323297</v>
      </c>
      <c r="N21" s="31">
        <f t="shared" si="4"/>
        <v>0.6800275323297001</v>
      </c>
      <c r="O21" s="3"/>
    </row>
    <row r="22" spans="1:15" ht="12.75">
      <c r="A22" s="3" t="s">
        <v>10</v>
      </c>
      <c r="B22" s="23">
        <f>100*'Ун. (год)'!B51/'Ун. (год)'!B60</f>
        <v>0.27201101293188</v>
      </c>
      <c r="C22" s="11">
        <f t="shared" si="7"/>
        <v>0.27201101293188</v>
      </c>
      <c r="D22" s="11">
        <f t="shared" si="7"/>
        <v>0.27201101293188</v>
      </c>
      <c r="E22" s="11">
        <f t="shared" si="7"/>
        <v>0.27201101293188</v>
      </c>
      <c r="F22" s="11">
        <f t="shared" si="7"/>
        <v>0.27201101293188</v>
      </c>
      <c r="G22" s="11">
        <f t="shared" si="7"/>
        <v>0.27201101293188</v>
      </c>
      <c r="H22" s="11">
        <f t="shared" si="7"/>
        <v>0.27201101293188</v>
      </c>
      <c r="I22" s="11">
        <f t="shared" si="7"/>
        <v>0.27201101293188</v>
      </c>
      <c r="J22" s="11">
        <f t="shared" si="7"/>
        <v>0.27201101293188</v>
      </c>
      <c r="K22" s="11">
        <f t="shared" si="7"/>
        <v>0.27201101293188</v>
      </c>
      <c r="L22" s="11">
        <f t="shared" si="7"/>
        <v>0.27201101293188</v>
      </c>
      <c r="M22" s="11">
        <f t="shared" si="7"/>
        <v>0.27201101293188</v>
      </c>
      <c r="N22" s="31">
        <f t="shared" si="4"/>
        <v>0.27201101293188</v>
      </c>
      <c r="O22" s="3"/>
    </row>
    <row r="23" spans="1:15" ht="12.75">
      <c r="A23" s="3" t="s">
        <v>60</v>
      </c>
      <c r="B23" s="23">
        <f>100*'Ун. (год)'!B52/'Ун. (год)'!B60</f>
        <v>1.3600550646594</v>
      </c>
      <c r="C23" s="11">
        <f t="shared" si="7"/>
        <v>1.3600550646594</v>
      </c>
      <c r="D23" s="11">
        <f t="shared" si="7"/>
        <v>1.3600550646594</v>
      </c>
      <c r="E23" s="11">
        <f t="shared" si="7"/>
        <v>1.3600550646594</v>
      </c>
      <c r="F23" s="11">
        <f t="shared" si="7"/>
        <v>1.3600550646594</v>
      </c>
      <c r="G23" s="11">
        <f t="shared" si="7"/>
        <v>1.3600550646594</v>
      </c>
      <c r="H23" s="11">
        <f t="shared" si="7"/>
        <v>1.3600550646594</v>
      </c>
      <c r="I23" s="11">
        <f t="shared" si="7"/>
        <v>1.3600550646594</v>
      </c>
      <c r="J23" s="11">
        <f t="shared" si="7"/>
        <v>1.3600550646594</v>
      </c>
      <c r="K23" s="11">
        <f t="shared" si="7"/>
        <v>1.3600550646594</v>
      </c>
      <c r="L23" s="11">
        <f t="shared" si="7"/>
        <v>1.3600550646594</v>
      </c>
      <c r="M23" s="11">
        <f t="shared" si="7"/>
        <v>1.3600550646594</v>
      </c>
      <c r="N23" s="31">
        <f t="shared" si="4"/>
        <v>1.3600550646594003</v>
      </c>
      <c r="O23" s="3"/>
    </row>
    <row r="24" spans="1:15" ht="12.75">
      <c r="A24" s="3" t="s">
        <v>9</v>
      </c>
      <c r="B24" s="23">
        <f>100*'Ун. (год)'!B53/'Ун. (год)'!B60</f>
        <v>8.160330387956401</v>
      </c>
      <c r="C24" s="11">
        <f t="shared" si="7"/>
        <v>8.160330387956401</v>
      </c>
      <c r="D24" s="11">
        <f t="shared" si="7"/>
        <v>8.160330387956401</v>
      </c>
      <c r="E24" s="11">
        <f t="shared" si="7"/>
        <v>8.160330387956401</v>
      </c>
      <c r="F24" s="11">
        <f t="shared" si="7"/>
        <v>8.160330387956401</v>
      </c>
      <c r="G24" s="11">
        <f t="shared" si="7"/>
        <v>8.160330387956401</v>
      </c>
      <c r="H24" s="11">
        <f t="shared" si="7"/>
        <v>8.160330387956401</v>
      </c>
      <c r="I24" s="11">
        <f t="shared" si="7"/>
        <v>8.160330387956401</v>
      </c>
      <c r="J24" s="11">
        <f t="shared" si="7"/>
        <v>8.160330387956401</v>
      </c>
      <c r="K24" s="11">
        <f t="shared" si="7"/>
        <v>8.160330387956401</v>
      </c>
      <c r="L24" s="11">
        <f t="shared" si="7"/>
        <v>8.160330387956401</v>
      </c>
      <c r="M24" s="11">
        <f t="shared" si="7"/>
        <v>8.160330387956401</v>
      </c>
      <c r="N24" s="31">
        <f t="shared" si="4"/>
        <v>8.160330387956403</v>
      </c>
      <c r="O24" s="3"/>
    </row>
    <row r="25" spans="1:15" ht="12.75">
      <c r="A25" s="3" t="s">
        <v>7</v>
      </c>
      <c r="B25" s="23">
        <f>100*'Ун. (год)'!B54/'Ун. (год)'!B60</f>
        <v>4.080165193978201</v>
      </c>
      <c r="C25" s="11">
        <f t="shared" si="7"/>
        <v>4.080165193978201</v>
      </c>
      <c r="D25" s="11">
        <f t="shared" si="7"/>
        <v>4.080165193978201</v>
      </c>
      <c r="E25" s="11">
        <f t="shared" si="7"/>
        <v>4.080165193978201</v>
      </c>
      <c r="F25" s="11">
        <f t="shared" si="7"/>
        <v>4.080165193978201</v>
      </c>
      <c r="G25" s="11">
        <f t="shared" si="7"/>
        <v>4.080165193978201</v>
      </c>
      <c r="H25" s="11">
        <f t="shared" si="7"/>
        <v>4.080165193978201</v>
      </c>
      <c r="I25" s="11">
        <f t="shared" si="7"/>
        <v>4.080165193978201</v>
      </c>
      <c r="J25" s="11">
        <f t="shared" si="7"/>
        <v>4.080165193978201</v>
      </c>
      <c r="K25" s="11">
        <f t="shared" si="7"/>
        <v>4.080165193978201</v>
      </c>
      <c r="L25" s="11">
        <f t="shared" si="7"/>
        <v>4.080165193978201</v>
      </c>
      <c r="M25" s="11">
        <f t="shared" si="7"/>
        <v>4.080165193978201</v>
      </c>
      <c r="N25" s="31">
        <f t="shared" si="4"/>
        <v>4.0801651939782015</v>
      </c>
      <c r="O25" s="3"/>
    </row>
    <row r="26" spans="1:15" ht="12.75">
      <c r="A26" s="3" t="s">
        <v>56</v>
      </c>
      <c r="B26" s="23">
        <f>100*'Ун. (год)'!B55/'Ун. (год)'!B60</f>
        <v>40.801651939782005</v>
      </c>
      <c r="C26" s="23">
        <f>100*'Ун. (год)'!C55/'Ун. (год)'!C60</f>
        <v>0</v>
      </c>
      <c r="D26" s="23">
        <f>100*'Ун. (год)'!D55/'Ун. (год)'!D60</f>
        <v>24.489795918367346</v>
      </c>
      <c r="E26" s="23">
        <f>100*'Ун. (год)'!E55/'Ун. (год)'!E60</f>
        <v>0</v>
      </c>
      <c r="F26" s="23">
        <f>100*'Ун. (год)'!F55/'Ун. (год)'!F60</f>
        <v>0</v>
      </c>
      <c r="G26" s="23">
        <f>100*'Ун. (год)'!G55/'Ун. (год)'!G60</f>
        <v>30.612244897959183</v>
      </c>
      <c r="H26" s="23">
        <f>100*'Ун. (год)'!H55/'Ун. (год)'!H60</f>
        <v>0</v>
      </c>
      <c r="I26" s="23">
        <f>100*'Ун. (год)'!I55/'Ун. (год)'!I60</f>
        <v>14.285714285714286</v>
      </c>
      <c r="J26" s="23">
        <f>100*'Ун. (год)'!J55/'Ун. (год)'!J60</f>
        <v>0</v>
      </c>
      <c r="K26" s="23">
        <f>100*'Ун. (год)'!K55/'Ун. (год)'!K60</f>
        <v>2.0408163265306123</v>
      </c>
      <c r="L26" s="23">
        <f>100*'Ун. (год)'!L55/'Ун. (год)'!L60</f>
        <v>0</v>
      </c>
      <c r="M26" s="23">
        <f>100*'Ун. (год)'!M55/'Ун. (год)'!M60</f>
        <v>18.367346938775512</v>
      </c>
      <c r="N26" s="31">
        <f t="shared" si="4"/>
        <v>10.883130858927414</v>
      </c>
      <c r="O26" s="3"/>
    </row>
    <row r="27" spans="1:15" ht="12.75">
      <c r="A27" s="3" t="s">
        <v>46</v>
      </c>
      <c r="B27" s="23">
        <f>100*'Ун. (год)'!B56/'Ун. (год)'!B60</f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31">
        <f t="shared" si="4"/>
        <v>0</v>
      </c>
      <c r="O27" s="3"/>
    </row>
    <row r="28" spans="1:15" ht="12.75">
      <c r="A28" s="3" t="s">
        <v>13</v>
      </c>
      <c r="B28" s="23">
        <f>100*'Ун. (год)'!B57/'Ун. (год)'!B60</f>
        <v>2.0452961414036275</v>
      </c>
      <c r="C28" s="23">
        <f>100*'Ун. (год)'!C57/'Ун. (год)'!C60</f>
        <v>3.069047619047619</v>
      </c>
      <c r="D28" s="23">
        <f>100*'Ун. (год)'!D57/'Ун. (год)'!D60</f>
        <v>3.069047619047619</v>
      </c>
      <c r="E28" s="23">
        <f>100*'Ун. (год)'!E57/'Ун. (год)'!E60</f>
        <v>3.069047619047619</v>
      </c>
      <c r="F28" s="23">
        <f>100*'Ун. (год)'!F57/'Ун. (год)'!F60</f>
        <v>3.069047619047619</v>
      </c>
      <c r="G28" s="23">
        <f>100*'Ун. (год)'!G57/'Ун. (год)'!G60</f>
        <v>3.069047619047619</v>
      </c>
      <c r="H28" s="23">
        <f>100*'Ун. (год)'!H57/'Ун. (год)'!H60</f>
        <v>3.069047619047619</v>
      </c>
      <c r="I28" s="23">
        <f>100*'Ун. (год)'!I57/'Ун. (год)'!I60</f>
        <v>3.069047619047619</v>
      </c>
      <c r="J28" s="23">
        <f>100*'Ун. (год)'!J57/'Ун. (год)'!J60</f>
        <v>2.792480844000333</v>
      </c>
      <c r="K28" s="23">
        <f>100*'Ун. (год)'!K57/'Ун. (год)'!K60</f>
        <v>3.069047619047619</v>
      </c>
      <c r="L28" s="23">
        <f>100*'Ун. (год)'!L57/'Ун. (год)'!L60</f>
        <v>3.069047619047619</v>
      </c>
      <c r="M28" s="23">
        <f>100*'Ун. (год)'!M57/'Ун. (год)'!M60</f>
        <v>3.069047619047619</v>
      </c>
      <c r="N28" s="31">
        <f t="shared" si="4"/>
        <v>2.9606877646566794</v>
      </c>
      <c r="O28" s="3"/>
    </row>
    <row r="29" spans="1:15" ht="12.75">
      <c r="A29" s="3" t="s">
        <v>12</v>
      </c>
      <c r="B29" s="11">
        <f>B13-B30</f>
        <v>16.247129090741808</v>
      </c>
      <c r="C29" s="11">
        <f aca="true" t="shared" si="8" ref="C29:M29">C13-C30</f>
        <v>55.56438109901364</v>
      </c>
      <c r="D29" s="11">
        <f t="shared" si="8"/>
        <v>31.07458518064628</v>
      </c>
      <c r="E29" s="11">
        <f t="shared" si="8"/>
        <v>55.56438109901364</v>
      </c>
      <c r="F29" s="11">
        <f t="shared" si="8"/>
        <v>55.56438109901364</v>
      </c>
      <c r="G29" s="11">
        <f t="shared" si="8"/>
        <v>24.952136201054444</v>
      </c>
      <c r="H29" s="11">
        <f t="shared" si="8"/>
        <v>55.56438109901364</v>
      </c>
      <c r="I29" s="11">
        <f t="shared" si="8"/>
        <v>41.27866681329935</v>
      </c>
      <c r="J29" s="11">
        <f t="shared" si="8"/>
        <v>55.96539219487351</v>
      </c>
      <c r="K29" s="11">
        <f t="shared" si="8"/>
        <v>53.52356477248303</v>
      </c>
      <c r="L29" s="11">
        <f t="shared" si="8"/>
        <v>55.56438109901364</v>
      </c>
      <c r="M29" s="11">
        <f t="shared" si="8"/>
        <v>37.197034160238125</v>
      </c>
      <c r="N29" s="31">
        <f t="shared" si="4"/>
        <v>44.8383678257004</v>
      </c>
      <c r="O29" s="3"/>
    </row>
    <row r="30" spans="1:15" ht="12.75">
      <c r="A30" s="9" t="s">
        <v>102</v>
      </c>
      <c r="B30" s="23">
        <f>SUM(B16:B28)</f>
        <v>83.75287090925819</v>
      </c>
      <c r="C30" s="11">
        <f aca="true" t="shared" si="9" ref="C30:L30">SUM(C16:C28)</f>
        <v>44.43561890098636</v>
      </c>
      <c r="D30" s="11">
        <f t="shared" si="9"/>
        <v>68.92541481935372</v>
      </c>
      <c r="E30" s="11">
        <f t="shared" si="9"/>
        <v>44.43561890098636</v>
      </c>
      <c r="F30" s="11">
        <f t="shared" si="9"/>
        <v>44.43561890098636</v>
      </c>
      <c r="G30" s="11">
        <f t="shared" si="9"/>
        <v>75.04786379894556</v>
      </c>
      <c r="H30" s="11">
        <f t="shared" si="9"/>
        <v>44.43561890098636</v>
      </c>
      <c r="I30" s="11">
        <f t="shared" si="9"/>
        <v>58.72133318670065</v>
      </c>
      <c r="J30" s="11">
        <f t="shared" si="9"/>
        <v>44.03460780512649</v>
      </c>
      <c r="K30" s="11">
        <f t="shared" si="9"/>
        <v>46.47643522751697</v>
      </c>
      <c r="L30" s="11">
        <f t="shared" si="9"/>
        <v>44.43561890098636</v>
      </c>
      <c r="M30" s="11">
        <f>SUM(M16:M28)</f>
        <v>62.802965839761875</v>
      </c>
      <c r="N30" s="31">
        <f>SUM(B30:M30)/12</f>
        <v>55.161632174299605</v>
      </c>
      <c r="O30" s="3"/>
    </row>
    <row r="31" spans="1:15" ht="12.75">
      <c r="A31" s="9" t="s">
        <v>103</v>
      </c>
      <c r="B31" s="26">
        <f>B30+B29</f>
        <v>100</v>
      </c>
      <c r="C31" s="26">
        <f aca="true" t="shared" si="10" ref="C31:M31">C30+C29</f>
        <v>100</v>
      </c>
      <c r="D31" s="26">
        <f t="shared" si="10"/>
        <v>100</v>
      </c>
      <c r="E31" s="26">
        <f t="shared" si="10"/>
        <v>100</v>
      </c>
      <c r="F31" s="26">
        <f t="shared" si="10"/>
        <v>100</v>
      </c>
      <c r="G31" s="26">
        <f t="shared" si="10"/>
        <v>100</v>
      </c>
      <c r="H31" s="26">
        <f t="shared" si="10"/>
        <v>100</v>
      </c>
      <c r="I31" s="26">
        <f t="shared" si="10"/>
        <v>100</v>
      </c>
      <c r="J31" s="26">
        <f t="shared" si="10"/>
        <v>100</v>
      </c>
      <c r="K31" s="26">
        <f t="shared" si="10"/>
        <v>100</v>
      </c>
      <c r="L31" s="26">
        <f t="shared" si="10"/>
        <v>100</v>
      </c>
      <c r="M31" s="26">
        <f t="shared" si="10"/>
        <v>100</v>
      </c>
      <c r="N31" s="31">
        <f>SUM(B31:M31)/12</f>
        <v>100</v>
      </c>
      <c r="O31" s="3"/>
    </row>
    <row r="32" spans="1:15" ht="12.75">
      <c r="A32" s="20" t="s">
        <v>29</v>
      </c>
      <c r="B32" s="27">
        <f>B31</f>
        <v>100</v>
      </c>
      <c r="C32" s="27">
        <f>B31+C31</f>
        <v>200</v>
      </c>
      <c r="D32" s="27">
        <f>C32+D31</f>
        <v>300</v>
      </c>
      <c r="E32" s="27">
        <f aca="true" t="shared" si="11" ref="E32:M32">D32+E31</f>
        <v>400</v>
      </c>
      <c r="F32" s="27">
        <f t="shared" si="11"/>
        <v>500</v>
      </c>
      <c r="G32" s="27">
        <f t="shared" si="11"/>
        <v>600</v>
      </c>
      <c r="H32" s="27">
        <f t="shared" si="11"/>
        <v>700</v>
      </c>
      <c r="I32" s="27">
        <f t="shared" si="11"/>
        <v>800</v>
      </c>
      <c r="J32" s="27">
        <f t="shared" si="11"/>
        <v>900</v>
      </c>
      <c r="K32" s="27">
        <f t="shared" si="11"/>
        <v>1000</v>
      </c>
      <c r="L32" s="27">
        <f t="shared" si="11"/>
        <v>1100</v>
      </c>
      <c r="M32" s="27">
        <f t="shared" si="11"/>
        <v>1200</v>
      </c>
      <c r="N32" s="30"/>
      <c r="O32" s="3"/>
    </row>
    <row r="33" spans="1:15" ht="12.75">
      <c r="A33" s="3"/>
      <c r="B33" s="3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9" t="s">
        <v>89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5" t="s">
        <v>90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 t="s">
        <v>96</v>
      </c>
      <c r="O36" s="3"/>
    </row>
    <row r="37" spans="1:15" ht="12.75">
      <c r="A37" s="3" t="s">
        <v>91</v>
      </c>
      <c r="B37" s="11">
        <f>B16+B17</f>
        <v>17.6807158405722</v>
      </c>
      <c r="C37" s="11">
        <f aca="true" t="shared" si="12" ref="C37:M37">C16+C17</f>
        <v>17.6807158405722</v>
      </c>
      <c r="D37" s="11">
        <f t="shared" si="12"/>
        <v>17.6807158405722</v>
      </c>
      <c r="E37" s="11">
        <f t="shared" si="12"/>
        <v>17.6807158405722</v>
      </c>
      <c r="F37" s="11">
        <f t="shared" si="12"/>
        <v>17.6807158405722</v>
      </c>
      <c r="G37" s="11">
        <f t="shared" si="12"/>
        <v>17.6807158405722</v>
      </c>
      <c r="H37" s="11">
        <f t="shared" si="12"/>
        <v>17.6807158405722</v>
      </c>
      <c r="I37" s="11">
        <f t="shared" si="12"/>
        <v>17.6807158405722</v>
      </c>
      <c r="J37" s="11">
        <f t="shared" si="12"/>
        <v>17.6807158405722</v>
      </c>
      <c r="K37" s="11">
        <f t="shared" si="12"/>
        <v>17.6807158405722</v>
      </c>
      <c r="L37" s="11">
        <f t="shared" si="12"/>
        <v>17.6807158405722</v>
      </c>
      <c r="M37" s="11">
        <f t="shared" si="12"/>
        <v>17.6807158405722</v>
      </c>
      <c r="N37" s="31">
        <f aca="true" t="shared" si="13" ref="N37:N43">SUM(B37:M37)/12</f>
        <v>17.680715840572198</v>
      </c>
      <c r="O37" s="3"/>
    </row>
    <row r="38" spans="1:15" ht="12.75">
      <c r="A38" s="3" t="s">
        <v>93</v>
      </c>
      <c r="B38" s="11">
        <f>B18+B19+B20+B22+B26</f>
        <v>49.74628074835866</v>
      </c>
      <c r="C38" s="11">
        <f aca="true" t="shared" si="14" ref="C38:M38">C18+C19+C20+C22+C26</f>
        <v>9.40527726244284</v>
      </c>
      <c r="D38" s="11">
        <f t="shared" si="14"/>
        <v>33.895073180810186</v>
      </c>
      <c r="E38" s="11">
        <f t="shared" si="14"/>
        <v>9.40527726244284</v>
      </c>
      <c r="F38" s="11">
        <f t="shared" si="14"/>
        <v>9.40527726244284</v>
      </c>
      <c r="G38" s="11">
        <f t="shared" si="14"/>
        <v>40.017522160402024</v>
      </c>
      <c r="H38" s="11">
        <f t="shared" si="14"/>
        <v>9.40527726244284</v>
      </c>
      <c r="I38" s="11">
        <f t="shared" si="14"/>
        <v>23.69099154815713</v>
      </c>
      <c r="J38" s="11">
        <f t="shared" si="14"/>
        <v>9.280832941630255</v>
      </c>
      <c r="K38" s="11">
        <f t="shared" si="14"/>
        <v>11.446093588973453</v>
      </c>
      <c r="L38" s="11">
        <f t="shared" si="14"/>
        <v>9.40527726244284</v>
      </c>
      <c r="M38" s="11">
        <f t="shared" si="14"/>
        <v>27.772624201218353</v>
      </c>
      <c r="N38" s="31">
        <f t="shared" si="13"/>
        <v>20.239650390147016</v>
      </c>
      <c r="O38" s="3"/>
    </row>
    <row r="39" spans="1:15" ht="12.75">
      <c r="A39" s="3" t="s">
        <v>94</v>
      </c>
      <c r="B39" s="11">
        <f>B21+B23+B24</f>
        <v>10.200412984945501</v>
      </c>
      <c r="C39" s="11">
        <f aca="true" t="shared" si="15" ref="C39:M39">C21+C23+C24</f>
        <v>10.200412984945501</v>
      </c>
      <c r="D39" s="11">
        <f t="shared" si="15"/>
        <v>10.200412984945501</v>
      </c>
      <c r="E39" s="11">
        <f t="shared" si="15"/>
        <v>10.200412984945501</v>
      </c>
      <c r="F39" s="11">
        <f t="shared" si="15"/>
        <v>10.200412984945501</v>
      </c>
      <c r="G39" s="11">
        <f t="shared" si="15"/>
        <v>10.200412984945501</v>
      </c>
      <c r="H39" s="11">
        <f t="shared" si="15"/>
        <v>10.200412984945501</v>
      </c>
      <c r="I39" s="11">
        <f t="shared" si="15"/>
        <v>10.200412984945501</v>
      </c>
      <c r="J39" s="11">
        <f t="shared" si="15"/>
        <v>10.200412984945501</v>
      </c>
      <c r="K39" s="11">
        <f t="shared" si="15"/>
        <v>10.200412984945501</v>
      </c>
      <c r="L39" s="11">
        <f t="shared" si="15"/>
        <v>10.200412984945501</v>
      </c>
      <c r="M39" s="11">
        <f t="shared" si="15"/>
        <v>10.200412984945501</v>
      </c>
      <c r="N39" s="31">
        <f t="shared" si="13"/>
        <v>10.200412984945501</v>
      </c>
      <c r="O39" s="3"/>
    </row>
    <row r="40" spans="1:15" ht="12.75">
      <c r="A40" s="3" t="s">
        <v>92</v>
      </c>
      <c r="B40" s="11">
        <f>B25</f>
        <v>4.080165193978201</v>
      </c>
      <c r="C40" s="11">
        <f aca="true" t="shared" si="16" ref="C40:M40">C25</f>
        <v>4.080165193978201</v>
      </c>
      <c r="D40" s="11">
        <f t="shared" si="16"/>
        <v>4.080165193978201</v>
      </c>
      <c r="E40" s="11">
        <f t="shared" si="16"/>
        <v>4.080165193978201</v>
      </c>
      <c r="F40" s="11">
        <f t="shared" si="16"/>
        <v>4.080165193978201</v>
      </c>
      <c r="G40" s="11">
        <f t="shared" si="16"/>
        <v>4.080165193978201</v>
      </c>
      <c r="H40" s="11">
        <f t="shared" si="16"/>
        <v>4.080165193978201</v>
      </c>
      <c r="I40" s="11">
        <f t="shared" si="16"/>
        <v>4.080165193978201</v>
      </c>
      <c r="J40" s="11">
        <f t="shared" si="16"/>
        <v>4.080165193978201</v>
      </c>
      <c r="K40" s="11">
        <f t="shared" si="16"/>
        <v>4.080165193978201</v>
      </c>
      <c r="L40" s="11">
        <f t="shared" si="16"/>
        <v>4.080165193978201</v>
      </c>
      <c r="M40" s="11">
        <f t="shared" si="16"/>
        <v>4.080165193978201</v>
      </c>
      <c r="N40" s="31">
        <f t="shared" si="13"/>
        <v>4.0801651939782015</v>
      </c>
      <c r="O40" s="3"/>
    </row>
    <row r="41" spans="1:15" ht="12.75">
      <c r="A41" s="3" t="s">
        <v>13</v>
      </c>
      <c r="B41" s="11">
        <f>B28</f>
        <v>2.0452961414036275</v>
      </c>
      <c r="C41" s="11">
        <f aca="true" t="shared" si="17" ref="C41:M41">C28</f>
        <v>3.069047619047619</v>
      </c>
      <c r="D41" s="11">
        <f t="shared" si="17"/>
        <v>3.069047619047619</v>
      </c>
      <c r="E41" s="11">
        <f t="shared" si="17"/>
        <v>3.069047619047619</v>
      </c>
      <c r="F41" s="11">
        <f t="shared" si="17"/>
        <v>3.069047619047619</v>
      </c>
      <c r="G41" s="11">
        <f t="shared" si="17"/>
        <v>3.069047619047619</v>
      </c>
      <c r="H41" s="11">
        <f t="shared" si="17"/>
        <v>3.069047619047619</v>
      </c>
      <c r="I41" s="11">
        <f t="shared" si="17"/>
        <v>3.069047619047619</v>
      </c>
      <c r="J41" s="11">
        <f t="shared" si="17"/>
        <v>2.792480844000333</v>
      </c>
      <c r="K41" s="11">
        <f t="shared" si="17"/>
        <v>3.069047619047619</v>
      </c>
      <c r="L41" s="11">
        <f t="shared" si="17"/>
        <v>3.069047619047619</v>
      </c>
      <c r="M41" s="11">
        <f t="shared" si="17"/>
        <v>3.069047619047619</v>
      </c>
      <c r="N41" s="31">
        <f t="shared" si="13"/>
        <v>2.9606877646566794</v>
      </c>
      <c r="O41" s="3"/>
    </row>
    <row r="42" spans="1:15" ht="12.75">
      <c r="A42" s="3" t="s">
        <v>12</v>
      </c>
      <c r="B42" s="11">
        <f>B29</f>
        <v>16.247129090741808</v>
      </c>
      <c r="C42" s="11">
        <f aca="true" t="shared" si="18" ref="C42:M42">C29</f>
        <v>55.56438109901364</v>
      </c>
      <c r="D42" s="11">
        <f t="shared" si="18"/>
        <v>31.07458518064628</v>
      </c>
      <c r="E42" s="11">
        <f t="shared" si="18"/>
        <v>55.56438109901364</v>
      </c>
      <c r="F42" s="11">
        <f t="shared" si="18"/>
        <v>55.56438109901364</v>
      </c>
      <c r="G42" s="11">
        <f t="shared" si="18"/>
        <v>24.952136201054444</v>
      </c>
      <c r="H42" s="11">
        <f t="shared" si="18"/>
        <v>55.56438109901364</v>
      </c>
      <c r="I42" s="11">
        <f t="shared" si="18"/>
        <v>41.27866681329935</v>
      </c>
      <c r="J42" s="11">
        <f t="shared" si="18"/>
        <v>55.96539219487351</v>
      </c>
      <c r="K42" s="11">
        <f t="shared" si="18"/>
        <v>53.52356477248303</v>
      </c>
      <c r="L42" s="11">
        <f t="shared" si="18"/>
        <v>55.56438109901364</v>
      </c>
      <c r="M42" s="11">
        <f t="shared" si="18"/>
        <v>37.197034160238125</v>
      </c>
      <c r="N42" s="31">
        <f t="shared" si="13"/>
        <v>44.8383678257004</v>
      </c>
      <c r="O42" s="3"/>
    </row>
    <row r="43" spans="1:15" ht="12.75">
      <c r="A43" s="3" t="s">
        <v>95</v>
      </c>
      <c r="B43" s="11">
        <f>SUM(B37:B42)</f>
        <v>100</v>
      </c>
      <c r="C43" s="11">
        <f aca="true" t="shared" si="19" ref="C43:M43">SUM(C37:C42)</f>
        <v>100</v>
      </c>
      <c r="D43" s="11">
        <f t="shared" si="19"/>
        <v>100</v>
      </c>
      <c r="E43" s="11">
        <f t="shared" si="19"/>
        <v>100</v>
      </c>
      <c r="F43" s="11">
        <f t="shared" si="19"/>
        <v>100</v>
      </c>
      <c r="G43" s="11">
        <f t="shared" si="19"/>
        <v>100</v>
      </c>
      <c r="H43" s="11">
        <f t="shared" si="19"/>
        <v>100</v>
      </c>
      <c r="I43" s="11">
        <f t="shared" si="19"/>
        <v>100</v>
      </c>
      <c r="J43" s="11">
        <f t="shared" si="19"/>
        <v>100</v>
      </c>
      <c r="K43" s="11">
        <f t="shared" si="19"/>
        <v>100</v>
      </c>
      <c r="L43" s="11">
        <f t="shared" si="19"/>
        <v>100</v>
      </c>
      <c r="M43" s="11">
        <f t="shared" si="19"/>
        <v>100</v>
      </c>
      <c r="N43" s="31">
        <f t="shared" si="13"/>
        <v>100</v>
      </c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:N43"/>
    </sheetView>
  </sheetViews>
  <sheetFormatPr defaultColWidth="9.00390625" defaultRowHeight="12.75"/>
  <cols>
    <col min="1" max="1" width="41.00390625" style="0" customWidth="1"/>
    <col min="2" max="14" width="6.75390625" style="0" customWidth="1"/>
  </cols>
  <sheetData>
    <row r="1" spans="1:14" ht="13.5">
      <c r="A1" s="16" t="s">
        <v>101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3" t="s">
        <v>81</v>
      </c>
      <c r="B2" s="33" t="s">
        <v>82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 t="s">
        <v>63</v>
      </c>
      <c r="B4" s="3" t="s">
        <v>4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21</v>
      </c>
      <c r="I4" s="3" t="s">
        <v>22</v>
      </c>
      <c r="J4" s="3" t="s">
        <v>23</v>
      </c>
      <c r="K4" s="3" t="s">
        <v>24</v>
      </c>
      <c r="L4" s="3" t="s">
        <v>25</v>
      </c>
      <c r="M4" s="3" t="s">
        <v>26</v>
      </c>
      <c r="N4" s="3" t="s">
        <v>27</v>
      </c>
    </row>
    <row r="5" spans="1:14" ht="12.75">
      <c r="A5" s="9" t="s">
        <v>0</v>
      </c>
      <c r="B5" s="32" t="s">
        <v>105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12.75">
      <c r="A6" s="3" t="s">
        <v>33</v>
      </c>
      <c r="B6" s="11">
        <f>100*'Ун.сем.(год)'!B36/'Ун.сем.(год)'!B44</f>
        <v>62.17979166171521</v>
      </c>
      <c r="C6" s="11">
        <f>100*'Ун.сем.(год)'!C36/'Ун.сем.(год)'!C44</f>
        <v>92.14145383104126</v>
      </c>
      <c r="D6" s="11">
        <f>100*'Ун.сем.(год)'!D36/'Ун.сем.(год)'!D44</f>
        <v>92.14145383104126</v>
      </c>
      <c r="E6" s="11">
        <f>100*'Ун.сем.(год)'!E36/'Ун.сем.(год)'!E44</f>
        <v>92.14145383104126</v>
      </c>
      <c r="F6" s="11">
        <f>100*'Ун.сем.(год)'!F36/'Ун.сем.(год)'!F44</f>
        <v>92.14145383104126</v>
      </c>
      <c r="G6" s="11">
        <f>100*'Ун.сем.(год)'!G36/'Ун.сем.(год)'!G44</f>
        <v>92.14145383104126</v>
      </c>
      <c r="H6" s="11">
        <f>100*'Ун.сем.(год)'!H36/'Ун.сем.(год)'!H44</f>
        <v>92.14145383104126</v>
      </c>
      <c r="I6" s="11">
        <f>100*'Ун.сем.(год)'!I36/'Ун.сем.(год)'!I44</f>
        <v>92.14145383104126</v>
      </c>
      <c r="J6" s="11">
        <f>100*'Ун.сем.(год)'!J36/'Ун.сем.(год)'!J44</f>
        <v>84.12110817061362</v>
      </c>
      <c r="K6" s="11">
        <f>100*'Ун.сем.(год)'!K36/'Ун.сем.(год)'!K44</f>
        <v>92.14145383104126</v>
      </c>
      <c r="L6" s="11">
        <f>100*'Ун.сем.(год)'!L36/'Ун.сем.(год)'!L44</f>
        <v>92.14145383104126</v>
      </c>
      <c r="M6" s="11">
        <f>100*'Ун.сем.(год)'!M36/'Ун.сем.(год)'!M44</f>
        <v>92.14145383104126</v>
      </c>
      <c r="N6" s="11">
        <f>SUM(B6:M6)</f>
        <v>1067.7154381427415</v>
      </c>
      <c r="O6" s="28"/>
    </row>
    <row r="7" spans="1:15" ht="12.75">
      <c r="A7" s="3" t="s">
        <v>35</v>
      </c>
      <c r="B7" s="11">
        <f>100*'Ун.сем.(год)'!B37/'Ун.сем.(год)'!B44</f>
        <v>3.9773853941395654</v>
      </c>
      <c r="C7" s="11">
        <f>100*'Ун.сем.(год)'!C37/'Ун.сем.(год)'!C44</f>
        <v>5.893909626719057</v>
      </c>
      <c r="D7" s="11">
        <f>100*'Ун.сем.(год)'!D37/'Ун.сем.(год)'!D44</f>
        <v>5.893909626719057</v>
      </c>
      <c r="E7" s="11">
        <f>100*'Ун.сем.(год)'!E37/'Ун.сем.(год)'!E44</f>
        <v>5.893909626719057</v>
      </c>
      <c r="F7" s="11">
        <f>100*'Ун.сем.(год)'!F37/'Ун.сем.(год)'!F44</f>
        <v>5.893909626719057</v>
      </c>
      <c r="G7" s="11">
        <f>100*'Ун.сем.(год)'!G37/'Ун.сем.(год)'!G44</f>
        <v>5.893909626719057</v>
      </c>
      <c r="H7" s="11">
        <f>100*'Ун.сем.(год)'!H37/'Ун.сем.(год)'!H44</f>
        <v>5.893909626719057</v>
      </c>
      <c r="I7" s="11">
        <f>100*'Ун.сем.(год)'!I37/'Ун.сем.(год)'!I44</f>
        <v>5.893909626719057</v>
      </c>
      <c r="J7" s="11">
        <f>100*'Ун.сем.(год)'!J37/'Ун.сем.(год)'!J44</f>
        <v>5.380881119655456</v>
      </c>
      <c r="K7" s="11">
        <f>100*'Ун.сем.(год)'!K37/'Ун.сем.(год)'!K44</f>
        <v>5.893909626719057</v>
      </c>
      <c r="L7" s="11">
        <f>100*'Ун.сем.(год)'!L37/'Ун.сем.(год)'!L44</f>
        <v>5.893909626719057</v>
      </c>
      <c r="M7" s="11">
        <f>100*'Ун.сем.(год)'!M37/'Ун.сем.(год)'!M44</f>
        <v>5.893909626719057</v>
      </c>
      <c r="N7" s="11">
        <f aca="true" t="shared" si="0" ref="N7:N14">SUM(B7:M7)</f>
        <v>68.2973627809856</v>
      </c>
      <c r="O7" s="28"/>
    </row>
    <row r="8" spans="1:15" ht="12.75">
      <c r="A8" s="3" t="s">
        <v>32</v>
      </c>
      <c r="B8" s="11">
        <f>100*'Ун.сем.(год)'!B38/'Ун.сем.(год)'!B44</f>
        <v>0</v>
      </c>
      <c r="C8" s="11">
        <f>100*'Ун.сем.(год)'!C38/'Ун.сем.(год)'!C44</f>
        <v>0</v>
      </c>
      <c r="D8" s="11">
        <f>100*'Ун.сем.(год)'!D38/'Ун.сем.(год)'!D44</f>
        <v>0</v>
      </c>
      <c r="E8" s="11">
        <f>100*'Ун.сем.(год)'!E38/'Ун.сем.(год)'!E44</f>
        <v>0</v>
      </c>
      <c r="F8" s="11">
        <f>100*'Ун.сем.(год)'!F38/'Ун.сем.(год)'!F44</f>
        <v>0</v>
      </c>
      <c r="G8" s="11">
        <f>100*'Ун.сем.(год)'!G38/'Ун.сем.(год)'!G44</f>
        <v>0</v>
      </c>
      <c r="H8" s="11">
        <f>100*'Ун.сем.(год)'!H38/'Ун.сем.(год)'!H44</f>
        <v>0</v>
      </c>
      <c r="I8" s="11">
        <f>100*'Ун.сем.(год)'!I38/'Ун.сем.(год)'!I44</f>
        <v>0</v>
      </c>
      <c r="J8" s="11">
        <f>100*'Ун.сем.(год)'!J38/'Ун.сем.(год)'!J44</f>
        <v>0</v>
      </c>
      <c r="K8" s="11">
        <f>100*'Ун.сем.(год)'!K38/'Ун.сем.(год)'!K44</f>
        <v>0</v>
      </c>
      <c r="L8" s="11">
        <f>100*'Ун.сем.(год)'!L38/'Ун.сем.(год)'!L44</f>
        <v>0</v>
      </c>
      <c r="M8" s="11">
        <f>100*'Ун.сем.(год)'!M38/'Ун.сем.(год)'!M44</f>
        <v>0</v>
      </c>
      <c r="N8" s="11">
        <f t="shared" si="0"/>
        <v>0</v>
      </c>
      <c r="O8" s="28"/>
    </row>
    <row r="9" spans="1:15" ht="12.75">
      <c r="A9" s="3" t="s">
        <v>37</v>
      </c>
      <c r="B9" s="11">
        <f>100*'Ун.сем.(год)'!B39/'Ун.сем.(год)'!B44</f>
        <v>1.3257951313798553</v>
      </c>
      <c r="C9" s="11">
        <f>100*'Ун.сем.(год)'!C39/'Ун.сем.(год)'!C44</f>
        <v>1.9646365422396856</v>
      </c>
      <c r="D9" s="11">
        <f>100*'Ун.сем.(год)'!D39/'Ун.сем.(год)'!D44</f>
        <v>1.9646365422396856</v>
      </c>
      <c r="E9" s="11">
        <f>100*'Ун.сем.(год)'!E39/'Ун.сем.(год)'!E44</f>
        <v>1.9646365422396856</v>
      </c>
      <c r="F9" s="11">
        <f>100*'Ун.сем.(год)'!F39/'Ун.сем.(год)'!F44</f>
        <v>1.9646365422396856</v>
      </c>
      <c r="G9" s="11">
        <f>100*'Ун.сем.(год)'!G39/'Ун.сем.(год)'!G44</f>
        <v>1.9646365422396856</v>
      </c>
      <c r="H9" s="11">
        <f>100*'Ун.сем.(год)'!H39/'Ун.сем.(год)'!H44</f>
        <v>1.9646365422396856</v>
      </c>
      <c r="I9" s="11">
        <f>100*'Ун.сем.(год)'!I39/'Ун.сем.(год)'!I44</f>
        <v>1.9646365422396856</v>
      </c>
      <c r="J9" s="11">
        <f>100*'Ун.сем.(год)'!J39/'Ун.сем.(год)'!J44</f>
        <v>1.793627039885152</v>
      </c>
      <c r="K9" s="11">
        <f>100*'Ун.сем.(год)'!K39/'Ун.сем.(год)'!K44</f>
        <v>1.9646365422396856</v>
      </c>
      <c r="L9" s="11">
        <f>100*'Ун.сем.(год)'!L39/'Ун.сем.(год)'!L44</f>
        <v>1.9646365422396856</v>
      </c>
      <c r="M9" s="11">
        <f>100*'Ун.сем.(год)'!M39/'Ун.сем.(год)'!M44</f>
        <v>1.9646365422396856</v>
      </c>
      <c r="N9" s="11">
        <f t="shared" si="0"/>
        <v>22.76578759366186</v>
      </c>
      <c r="O9" s="28"/>
    </row>
    <row r="10" spans="1:15" ht="12.75">
      <c r="A10" s="3" t="s">
        <v>39</v>
      </c>
      <c r="B10" s="11">
        <f>100*'Ун.сем.(год)'!B40/'Ун.сем.(год)'!B44</f>
        <v>26.515902627597104</v>
      </c>
      <c r="C10" s="11">
        <f>100*'Ун.сем.(год)'!C40/'Ун.сем.(год)'!C44</f>
        <v>0</v>
      </c>
      <c r="D10" s="11">
        <f>100*'Ун.сем.(год)'!D40/'Ун.сем.(год)'!D44</f>
        <v>0</v>
      </c>
      <c r="E10" s="11">
        <f>100*'Ун.сем.(год)'!E40/'Ун.сем.(год)'!E44</f>
        <v>0</v>
      </c>
      <c r="F10" s="11">
        <f>100*'Ун.сем.(год)'!F40/'Ун.сем.(год)'!F44</f>
        <v>0</v>
      </c>
      <c r="G10" s="11">
        <f>100*'Ун.сем.(год)'!G40/'Ун.сем.(год)'!G44</f>
        <v>0</v>
      </c>
      <c r="H10" s="11">
        <f>100*'Ун.сем.(год)'!H40/'Ун.сем.(год)'!H44</f>
        <v>0</v>
      </c>
      <c r="I10" s="11">
        <f>100*'Ун.сем.(год)'!I40/'Ун.сем.(год)'!I44</f>
        <v>0</v>
      </c>
      <c r="J10" s="11">
        <f>100*'Ун.сем.(год)'!J40/'Ун.сем.(год)'!J44</f>
        <v>0</v>
      </c>
      <c r="K10" s="11">
        <f>100*'Ун.сем.(год)'!K40/'Ун.сем.(год)'!K44</f>
        <v>0</v>
      </c>
      <c r="L10" s="11">
        <f>100*'Ун.сем.(год)'!L40/'Ун.сем.(год)'!L44</f>
        <v>0</v>
      </c>
      <c r="M10" s="11">
        <f>100*'Ун.сем.(год)'!M40/'Ун.сем.(год)'!M44</f>
        <v>0</v>
      </c>
      <c r="N10" s="11">
        <f t="shared" si="0"/>
        <v>26.515902627597104</v>
      </c>
      <c r="O10" s="28"/>
    </row>
    <row r="11" spans="1:15" ht="12.75">
      <c r="A11" s="3" t="s">
        <v>84</v>
      </c>
      <c r="B11" s="11">
        <f>100*'Ун.сем.(год)'!B41/'Ун.сем.(год)'!B44</f>
        <v>6.628975656899276</v>
      </c>
      <c r="C11" s="11">
        <f>100*'Ун.сем.(год)'!C41/'Ун.сем.(год)'!C44</f>
        <v>0</v>
      </c>
      <c r="D11" s="11">
        <f>100*'Ун.сем.(год)'!D41/'Ун.сем.(год)'!D44</f>
        <v>0</v>
      </c>
      <c r="E11" s="11">
        <f>100*'Ун.сем.(год)'!E41/'Ун.сем.(год)'!E44</f>
        <v>0</v>
      </c>
      <c r="F11" s="11">
        <f>100*'Ун.сем.(год)'!F41/'Ун.сем.(год)'!F44</f>
        <v>0</v>
      </c>
      <c r="G11" s="11">
        <f>100*'Ун.сем.(год)'!G41/'Ун.сем.(год)'!G44</f>
        <v>0</v>
      </c>
      <c r="H11" s="11">
        <f>100*'Ун.сем.(год)'!H41/'Ун.сем.(год)'!H44</f>
        <v>0</v>
      </c>
      <c r="I11" s="11">
        <f>100*'Ун.сем.(год)'!I41/'Ун.сем.(год)'!I44</f>
        <v>0</v>
      </c>
      <c r="J11" s="11">
        <f>100*'Ун.сем.(год)'!J41/'Ун.сем.(год)'!J44</f>
        <v>8.96813519942576</v>
      </c>
      <c r="K11" s="11">
        <f>100*'Ун.сем.(год)'!K41/'Ун.сем.(год)'!K44</f>
        <v>0</v>
      </c>
      <c r="L11" s="11">
        <f>100*'Ун.сем.(год)'!L41/'Ун.сем.(год)'!L44</f>
        <v>0</v>
      </c>
      <c r="M11" s="11">
        <f>100*'Ун.сем.(год)'!M41/'Ун.сем.(год)'!M44</f>
        <v>0</v>
      </c>
      <c r="N11" s="11">
        <f t="shared" si="0"/>
        <v>15.597110856325035</v>
      </c>
      <c r="O11" s="28"/>
    </row>
    <row r="12" spans="1:15" ht="12.75">
      <c r="A12" s="3" t="s">
        <v>62</v>
      </c>
      <c r="B12" s="29">
        <f aca="true" t="shared" si="1" ref="B12:M12">SUM(B6:B11)</f>
        <v>100.627850471731</v>
      </c>
      <c r="C12" s="29">
        <f t="shared" si="1"/>
        <v>100</v>
      </c>
      <c r="D12" s="29">
        <f t="shared" si="1"/>
        <v>100</v>
      </c>
      <c r="E12" s="29">
        <f t="shared" si="1"/>
        <v>100</v>
      </c>
      <c r="F12" s="29">
        <f t="shared" si="1"/>
        <v>100</v>
      </c>
      <c r="G12" s="29">
        <f t="shared" si="1"/>
        <v>100</v>
      </c>
      <c r="H12" s="29">
        <f t="shared" si="1"/>
        <v>100</v>
      </c>
      <c r="I12" s="29">
        <f t="shared" si="1"/>
        <v>100</v>
      </c>
      <c r="J12" s="29">
        <f t="shared" si="1"/>
        <v>100.26375152957999</v>
      </c>
      <c r="K12" s="29">
        <f t="shared" si="1"/>
        <v>100</v>
      </c>
      <c r="L12" s="29">
        <f t="shared" si="1"/>
        <v>100</v>
      </c>
      <c r="M12" s="29">
        <f t="shared" si="1"/>
        <v>100</v>
      </c>
      <c r="N12" s="11">
        <f t="shared" si="0"/>
        <v>1200.891602001311</v>
      </c>
      <c r="O12" s="28"/>
    </row>
    <row r="13" spans="1:15" ht="12.75">
      <c r="A13" s="18" t="s">
        <v>85</v>
      </c>
      <c r="B13" s="11">
        <f>100*('Ун.сем.(год)'!B41-'Ун.сем.(год)'!B41*POWER(1-'Ун.сем.(год)'!B14/100,'Ун.сем.(год)'!B11))/'Ун.сем.(год)'!B44</f>
        <v>0.6338488971298568</v>
      </c>
      <c r="C13" s="11">
        <f>100*('Ун.сем.(год)'!C41-'Ун.сем.(год)'!C41*POWER(1-'Ун.сем.(год)'!C14/100,'Ун.сем.(год)'!C11))/'Ун.сем.(год)'!C44</f>
        <v>0</v>
      </c>
      <c r="D13" s="11">
        <f>100*('Ун.сем.(год)'!D41-'Ун.сем.(год)'!D41*POWER(1-'Ун.сем.(год)'!D14/100,'Ун.сем.(год)'!D11))/'Ун.сем.(год)'!D44</f>
        <v>0</v>
      </c>
      <c r="E13" s="11">
        <f>100*('Ун.сем.(год)'!E41-'Ун.сем.(год)'!E41*POWER(1-'Ун.сем.(год)'!E14/100,'Ун.сем.(год)'!E11))/'Ун.сем.(год)'!E44</f>
        <v>0</v>
      </c>
      <c r="F13" s="11">
        <f>100*('Ун.сем.(год)'!F41-'Ун.сем.(год)'!F41*POWER(1-'Ун.сем.(год)'!F14/100,'Ун.сем.(год)'!F11))/'Ун.сем.(год)'!F44</f>
        <v>0</v>
      </c>
      <c r="G13" s="11">
        <f>100*('Ун.сем.(год)'!G41-'Ун.сем.(год)'!G41*POWER(1-'Ун.сем.(год)'!G14/100,'Ун.сем.(год)'!G11))/'Ун.сем.(год)'!G44</f>
        <v>0</v>
      </c>
      <c r="H13" s="11">
        <f>100*('Ун.сем.(год)'!H41-'Ун.сем.(год)'!H41*POWER(1-'Ун.сем.(год)'!H14/100,'Ун.сем.(год)'!H11))/'Ун.сем.(год)'!H44</f>
        <v>0</v>
      </c>
      <c r="I13" s="11">
        <f>100*('Ун.сем.(год)'!I41-'Ун.сем.(год)'!I41*POWER(1-'Ун.сем.(год)'!I14/100,'Ун.сем.(год)'!I11))/'Ун.сем.(год)'!I44</f>
        <v>0</v>
      </c>
      <c r="J13" s="11">
        <f>100*('Ун.сем.(год)'!J41-'Ун.сем.(год)'!J41*POWER(1-'Ун.сем.(год)'!J14/100,'Ун.сем.(год)'!J11))/'Ун.сем.(год)'!J44</f>
        <v>0.2663625835581447</v>
      </c>
      <c r="K13" s="11">
        <f>100*('Ун.сем.(год)'!K41-'Ун.сем.(год)'!K41*POWER(1-'Ун.сем.(год)'!K14/100,'Ун.сем.(год)'!K11))/'Ун.сем.(год)'!K44</f>
        <v>0</v>
      </c>
      <c r="L13" s="11">
        <f>100*('Ун.сем.(год)'!L41-'Ун.сем.(год)'!L41*POWER(1-'Ун.сем.(год)'!L14/100,'Ун.сем.(год)'!L11))/'Ун.сем.(год)'!L44</f>
        <v>0</v>
      </c>
      <c r="M13" s="11">
        <f>100*('Ун.сем.(год)'!M41-'Ун.сем.(год)'!M41*POWER(1-'Ун.сем.(год)'!M14/100,'Ун.сем.(год)'!M11))/'Ун.сем.(год)'!M44</f>
        <v>0</v>
      </c>
      <c r="N13" s="11">
        <f t="shared" si="0"/>
        <v>0.9002114806880015</v>
      </c>
      <c r="O13" s="28"/>
    </row>
    <row r="14" spans="1:15" ht="12.75">
      <c r="A14" s="19" t="s">
        <v>28</v>
      </c>
      <c r="B14" s="34">
        <f>B12-B13</f>
        <v>99.99400157460114</v>
      </c>
      <c r="C14" s="34">
        <f aca="true" t="shared" si="2" ref="C14:M14">C12-C13</f>
        <v>100</v>
      </c>
      <c r="D14" s="34">
        <f t="shared" si="2"/>
        <v>100</v>
      </c>
      <c r="E14" s="34">
        <f t="shared" si="2"/>
        <v>100</v>
      </c>
      <c r="F14" s="34">
        <f t="shared" si="2"/>
        <v>100</v>
      </c>
      <c r="G14" s="34">
        <f t="shared" si="2"/>
        <v>100</v>
      </c>
      <c r="H14" s="34">
        <f t="shared" si="2"/>
        <v>100</v>
      </c>
      <c r="I14" s="34">
        <f t="shared" si="2"/>
        <v>100</v>
      </c>
      <c r="J14" s="34">
        <f t="shared" si="2"/>
        <v>99.99738894602184</v>
      </c>
      <c r="K14" s="34">
        <f t="shared" si="2"/>
        <v>100</v>
      </c>
      <c r="L14" s="34">
        <f t="shared" si="2"/>
        <v>100</v>
      </c>
      <c r="M14" s="34">
        <f t="shared" si="2"/>
        <v>100</v>
      </c>
      <c r="N14" s="11">
        <f t="shared" si="0"/>
        <v>1199.991390520623</v>
      </c>
      <c r="O14" s="28"/>
    </row>
    <row r="15" spans="1:15" ht="12.75">
      <c r="A15" s="20" t="s">
        <v>29</v>
      </c>
      <c r="B15" s="27">
        <f>B14</f>
        <v>99.99400157460114</v>
      </c>
      <c r="C15" s="27">
        <f>B14+C14</f>
        <v>199.99400157460116</v>
      </c>
      <c r="D15" s="27">
        <f>C15+D14</f>
        <v>299.99400157460116</v>
      </c>
      <c r="E15" s="27">
        <f aca="true" t="shared" si="3" ref="E15:M15">D15+E14</f>
        <v>399.99400157460116</v>
      </c>
      <c r="F15" s="27">
        <f t="shared" si="3"/>
        <v>499.99400157460116</v>
      </c>
      <c r="G15" s="27">
        <f t="shared" si="3"/>
        <v>599.9940015746012</v>
      </c>
      <c r="H15" s="27">
        <f t="shared" si="3"/>
        <v>699.9940015746012</v>
      </c>
      <c r="I15" s="27">
        <f t="shared" si="3"/>
        <v>799.9940015746012</v>
      </c>
      <c r="J15" s="27">
        <f t="shared" si="3"/>
        <v>899.991390520623</v>
      </c>
      <c r="K15" s="27">
        <f t="shared" si="3"/>
        <v>999.991390520623</v>
      </c>
      <c r="L15" s="27">
        <f t="shared" si="3"/>
        <v>1099.991390520623</v>
      </c>
      <c r="M15" s="27">
        <f t="shared" si="3"/>
        <v>1199.991390520623</v>
      </c>
      <c r="N15" s="30"/>
      <c r="O15" s="28"/>
    </row>
    <row r="16" spans="1:15" ht="12.75">
      <c r="A16" s="9" t="s">
        <v>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1">
        <f aca="true" t="shared" si="4" ref="N16:N32">SUM(B16:M16)</f>
        <v>0</v>
      </c>
      <c r="O16" s="28"/>
    </row>
    <row r="17" spans="1:15" ht="12.75">
      <c r="A17" s="3" t="s">
        <v>5</v>
      </c>
      <c r="B17" s="11">
        <f>100*'Ун.сем.(год)'!B47/'Ун.сем.(год)'!B62</f>
        <v>23.864312364837392</v>
      </c>
      <c r="C17" s="11">
        <f>B17</f>
        <v>23.864312364837392</v>
      </c>
      <c r="D17" s="11">
        <f aca="true" t="shared" si="5" ref="D17:M18">C17</f>
        <v>23.864312364837392</v>
      </c>
      <c r="E17" s="11">
        <f t="shared" si="5"/>
        <v>23.864312364837392</v>
      </c>
      <c r="F17" s="11">
        <f t="shared" si="5"/>
        <v>23.864312364837392</v>
      </c>
      <c r="G17" s="11">
        <f t="shared" si="5"/>
        <v>23.864312364837392</v>
      </c>
      <c r="H17" s="11">
        <f t="shared" si="5"/>
        <v>23.864312364837392</v>
      </c>
      <c r="I17" s="11">
        <f t="shared" si="5"/>
        <v>23.864312364837392</v>
      </c>
      <c r="J17" s="11">
        <f t="shared" si="5"/>
        <v>23.864312364837392</v>
      </c>
      <c r="K17" s="11">
        <f t="shared" si="5"/>
        <v>23.864312364837392</v>
      </c>
      <c r="L17" s="11">
        <f t="shared" si="5"/>
        <v>23.864312364837392</v>
      </c>
      <c r="M17" s="11">
        <f t="shared" si="5"/>
        <v>23.864312364837392</v>
      </c>
      <c r="N17" s="31">
        <f t="shared" si="4"/>
        <v>286.3717483780487</v>
      </c>
      <c r="O17" s="28"/>
    </row>
    <row r="18" spans="1:15" ht="12.75">
      <c r="A18" s="3" t="s">
        <v>6</v>
      </c>
      <c r="B18" s="11">
        <f>100*'Ун.сем.(год)'!B48/'Ун.сем.(год)'!B62</f>
        <v>6.628975656899276</v>
      </c>
      <c r="C18" s="11">
        <f>B18</f>
        <v>6.628975656899276</v>
      </c>
      <c r="D18" s="11">
        <f t="shared" si="5"/>
        <v>6.628975656899276</v>
      </c>
      <c r="E18" s="11">
        <f t="shared" si="5"/>
        <v>6.628975656899276</v>
      </c>
      <c r="F18" s="11">
        <f t="shared" si="5"/>
        <v>6.628975656899276</v>
      </c>
      <c r="G18" s="11">
        <f t="shared" si="5"/>
        <v>6.628975656899276</v>
      </c>
      <c r="H18" s="11">
        <f t="shared" si="5"/>
        <v>6.628975656899276</v>
      </c>
      <c r="I18" s="11">
        <f t="shared" si="5"/>
        <v>6.628975656899276</v>
      </c>
      <c r="J18" s="11">
        <f t="shared" si="5"/>
        <v>6.628975656899276</v>
      </c>
      <c r="K18" s="11">
        <f t="shared" si="5"/>
        <v>6.628975656899276</v>
      </c>
      <c r="L18" s="11">
        <f t="shared" si="5"/>
        <v>6.628975656899276</v>
      </c>
      <c r="M18" s="11">
        <f t="shared" si="5"/>
        <v>6.628975656899276</v>
      </c>
      <c r="N18" s="31">
        <f t="shared" si="4"/>
        <v>79.54770788279131</v>
      </c>
      <c r="O18" s="28"/>
    </row>
    <row r="19" spans="1:15" ht="12.75">
      <c r="A19" s="3" t="s">
        <v>34</v>
      </c>
      <c r="B19" s="11">
        <f>100*'Ун.сем.(год)'!B49/'Ун.сем.(год)'!B63</f>
        <v>0.8971213722337019</v>
      </c>
      <c r="C19" s="11">
        <f>100*'Ун.сем.(год)'!C49/'Ун.сем.(год)'!C63</f>
        <v>0.5356493024441797</v>
      </c>
      <c r="D19" s="11">
        <f>100*'Ун.сем.(год)'!D49/'Ун.сем.(год)'!D63</f>
        <v>0.3818091062609244</v>
      </c>
      <c r="E19" s="11">
        <f>100*'Ун.сем.(год)'!E49/'Ун.сем.(год)'!E63</f>
        <v>0.2966191390044792</v>
      </c>
      <c r="F19" s="11">
        <f>100*'Ун.сем.(год)'!F49/'Ун.сем.(год)'!F63</f>
        <v>0.24250987803934654</v>
      </c>
      <c r="G19" s="11">
        <f>100*'Ун.сем.(год)'!G49/'Ун.сем.(год)'!G63</f>
        <v>0.20509622611212752</v>
      </c>
      <c r="H19" s="11">
        <f>100*'Ун.сем.(год)'!H49/'Ун.сем.(год)'!H63</f>
        <v>0.17768374379503948</v>
      </c>
      <c r="I19" s="11">
        <f>100*'Ун.сем.(год)'!I49/'Ун.сем.(год)'!I63</f>
        <v>0.15673505538796262</v>
      </c>
      <c r="J19" s="11">
        <f>100*'Ун.сем.(год)'!J49/'Ун.сем.(год)'!J63</f>
        <v>0.13880928851061705</v>
      </c>
      <c r="K19" s="11">
        <f>100*'Ун.сем.(год)'!K49/'Ун.сем.(год)'!K63</f>
        <v>0.12568584252566964</v>
      </c>
      <c r="L19" s="11">
        <f>100*'Ун.сем.(год)'!L49/'Ун.сем.(год)'!L63</f>
        <v>0.11482951606689461</v>
      </c>
      <c r="M19" s="11">
        <f>100*'Ун.сем.(год)'!M49/'Ун.сем.(год)'!M63</f>
        <v>0.10569954015690758</v>
      </c>
      <c r="N19" s="31">
        <f t="shared" si="4"/>
        <v>3.3782480105378494</v>
      </c>
      <c r="O19" s="28"/>
    </row>
    <row r="20" spans="1:15" ht="12.75">
      <c r="A20" s="3" t="s">
        <v>11</v>
      </c>
      <c r="B20" s="11">
        <f>100*'Ун.сем.(год)'!B50/'Ун.сем.(год)'!B62</f>
        <v>5.966078091209348</v>
      </c>
      <c r="C20" s="11">
        <f>B20</f>
        <v>5.966078091209348</v>
      </c>
      <c r="D20" s="11">
        <f aca="true" t="shared" si="6" ref="D20:M20">C20</f>
        <v>5.966078091209348</v>
      </c>
      <c r="E20" s="11">
        <f t="shared" si="6"/>
        <v>5.966078091209348</v>
      </c>
      <c r="F20" s="11">
        <f t="shared" si="6"/>
        <v>5.966078091209348</v>
      </c>
      <c r="G20" s="11">
        <f t="shared" si="6"/>
        <v>5.966078091209348</v>
      </c>
      <c r="H20" s="11">
        <f t="shared" si="6"/>
        <v>5.966078091209348</v>
      </c>
      <c r="I20" s="11">
        <f t="shared" si="6"/>
        <v>5.966078091209348</v>
      </c>
      <c r="J20" s="11">
        <f t="shared" si="6"/>
        <v>5.966078091209348</v>
      </c>
      <c r="K20" s="11">
        <f t="shared" si="6"/>
        <v>5.966078091209348</v>
      </c>
      <c r="L20" s="11">
        <f t="shared" si="6"/>
        <v>5.966078091209348</v>
      </c>
      <c r="M20" s="11">
        <f t="shared" si="6"/>
        <v>5.966078091209348</v>
      </c>
      <c r="N20" s="31">
        <f t="shared" si="4"/>
        <v>71.59293709451218</v>
      </c>
      <c r="O20" s="28"/>
    </row>
    <row r="21" spans="1:15" ht="12.75">
      <c r="A21" s="3" t="s">
        <v>61</v>
      </c>
      <c r="B21" s="11">
        <f>100*'Ун.сем.(год)'!B51/'Ун.сем.(год)'!B62</f>
        <v>2.519010749621725</v>
      </c>
      <c r="C21" s="11">
        <f aca="true" t="shared" si="7" ref="C21:M26">B21</f>
        <v>2.519010749621725</v>
      </c>
      <c r="D21" s="11">
        <f t="shared" si="7"/>
        <v>2.519010749621725</v>
      </c>
      <c r="E21" s="11">
        <f t="shared" si="7"/>
        <v>2.519010749621725</v>
      </c>
      <c r="F21" s="11">
        <f t="shared" si="7"/>
        <v>2.519010749621725</v>
      </c>
      <c r="G21" s="11">
        <f t="shared" si="7"/>
        <v>2.519010749621725</v>
      </c>
      <c r="H21" s="11">
        <f t="shared" si="7"/>
        <v>2.519010749621725</v>
      </c>
      <c r="I21" s="11">
        <f t="shared" si="7"/>
        <v>2.519010749621725</v>
      </c>
      <c r="J21" s="11">
        <f t="shared" si="7"/>
        <v>2.519010749621725</v>
      </c>
      <c r="K21" s="11">
        <f t="shared" si="7"/>
        <v>2.519010749621725</v>
      </c>
      <c r="L21" s="11">
        <f t="shared" si="7"/>
        <v>2.519010749621725</v>
      </c>
      <c r="M21" s="11">
        <f t="shared" si="7"/>
        <v>2.519010749621725</v>
      </c>
      <c r="N21" s="31">
        <f t="shared" si="4"/>
        <v>30.228128995460697</v>
      </c>
      <c r="O21" s="28"/>
    </row>
    <row r="22" spans="1:15" ht="12.75">
      <c r="A22" s="3" t="s">
        <v>8</v>
      </c>
      <c r="B22" s="11">
        <f>100*'Ун.сем.(год)'!B52/'Ун.сем.(год)'!B62</f>
        <v>0.6628975656899276</v>
      </c>
      <c r="C22" s="11">
        <f t="shared" si="7"/>
        <v>0.6628975656899276</v>
      </c>
      <c r="D22" s="11">
        <f t="shared" si="7"/>
        <v>0.6628975656899276</v>
      </c>
      <c r="E22" s="11">
        <f t="shared" si="7"/>
        <v>0.6628975656899276</v>
      </c>
      <c r="F22" s="11">
        <f t="shared" si="7"/>
        <v>0.6628975656899276</v>
      </c>
      <c r="G22" s="11">
        <f t="shared" si="7"/>
        <v>0.6628975656899276</v>
      </c>
      <c r="H22" s="11">
        <f t="shared" si="7"/>
        <v>0.6628975656899276</v>
      </c>
      <c r="I22" s="11">
        <f t="shared" si="7"/>
        <v>0.6628975656899276</v>
      </c>
      <c r="J22" s="11">
        <f t="shared" si="7"/>
        <v>0.6628975656899276</v>
      </c>
      <c r="K22" s="11">
        <f t="shared" si="7"/>
        <v>0.6628975656899276</v>
      </c>
      <c r="L22" s="11">
        <f t="shared" si="7"/>
        <v>0.6628975656899276</v>
      </c>
      <c r="M22" s="11">
        <f t="shared" si="7"/>
        <v>0.6628975656899276</v>
      </c>
      <c r="N22" s="31">
        <f t="shared" si="4"/>
        <v>7.954770788279133</v>
      </c>
      <c r="O22" s="28"/>
    </row>
    <row r="23" spans="1:15" ht="12.75">
      <c r="A23" s="3" t="s">
        <v>10</v>
      </c>
      <c r="B23" s="11">
        <f>100*'Ун.сем.(год)'!B53/'Ун.сем.(год)'!B62</f>
        <v>0.26515902627597104</v>
      </c>
      <c r="C23" s="11">
        <f t="shared" si="7"/>
        <v>0.26515902627597104</v>
      </c>
      <c r="D23" s="11">
        <f t="shared" si="7"/>
        <v>0.26515902627597104</v>
      </c>
      <c r="E23" s="11">
        <f t="shared" si="7"/>
        <v>0.26515902627597104</v>
      </c>
      <c r="F23" s="11">
        <f t="shared" si="7"/>
        <v>0.26515902627597104</v>
      </c>
      <c r="G23" s="11">
        <f t="shared" si="7"/>
        <v>0.26515902627597104</v>
      </c>
      <c r="H23" s="11">
        <f t="shared" si="7"/>
        <v>0.26515902627597104</v>
      </c>
      <c r="I23" s="11">
        <f t="shared" si="7"/>
        <v>0.26515902627597104</v>
      </c>
      <c r="J23" s="11">
        <f t="shared" si="7"/>
        <v>0.26515902627597104</v>
      </c>
      <c r="K23" s="11">
        <f t="shared" si="7"/>
        <v>0.26515902627597104</v>
      </c>
      <c r="L23" s="11">
        <f t="shared" si="7"/>
        <v>0.26515902627597104</v>
      </c>
      <c r="M23" s="11">
        <f t="shared" si="7"/>
        <v>0.26515902627597104</v>
      </c>
      <c r="N23" s="31">
        <f t="shared" si="4"/>
        <v>3.181908315311652</v>
      </c>
      <c r="O23" s="28"/>
    </row>
    <row r="24" spans="1:15" ht="12.75">
      <c r="A24" s="3" t="s">
        <v>60</v>
      </c>
      <c r="B24" s="11">
        <f>100*'Ун.сем.(год)'!B54/'Ун.сем.(год)'!B62</f>
        <v>1.3257951313798553</v>
      </c>
      <c r="C24" s="11">
        <f t="shared" si="7"/>
        <v>1.3257951313798553</v>
      </c>
      <c r="D24" s="11">
        <f t="shared" si="7"/>
        <v>1.3257951313798553</v>
      </c>
      <c r="E24" s="11">
        <f t="shared" si="7"/>
        <v>1.3257951313798553</v>
      </c>
      <c r="F24" s="11">
        <f t="shared" si="7"/>
        <v>1.3257951313798553</v>
      </c>
      <c r="G24" s="11">
        <f t="shared" si="7"/>
        <v>1.3257951313798553</v>
      </c>
      <c r="H24" s="11">
        <f t="shared" si="7"/>
        <v>1.3257951313798553</v>
      </c>
      <c r="I24" s="11">
        <f t="shared" si="7"/>
        <v>1.3257951313798553</v>
      </c>
      <c r="J24" s="11">
        <f t="shared" si="7"/>
        <v>1.3257951313798553</v>
      </c>
      <c r="K24" s="11">
        <f t="shared" si="7"/>
        <v>1.3257951313798553</v>
      </c>
      <c r="L24" s="11">
        <f t="shared" si="7"/>
        <v>1.3257951313798553</v>
      </c>
      <c r="M24" s="11">
        <f t="shared" si="7"/>
        <v>1.3257951313798553</v>
      </c>
      <c r="N24" s="31">
        <f t="shared" si="4"/>
        <v>15.909541576558267</v>
      </c>
      <c r="O24" s="28"/>
    </row>
    <row r="25" spans="1:15" ht="12.75">
      <c r="A25" s="3" t="s">
        <v>9</v>
      </c>
      <c r="B25" s="11">
        <f>100*'Ун.сем.(год)'!B55/'Ун.сем.(год)'!B62</f>
        <v>7.954770788279131</v>
      </c>
      <c r="C25" s="11">
        <f t="shared" si="7"/>
        <v>7.954770788279131</v>
      </c>
      <c r="D25" s="11">
        <f t="shared" si="7"/>
        <v>7.954770788279131</v>
      </c>
      <c r="E25" s="11">
        <f t="shared" si="7"/>
        <v>7.954770788279131</v>
      </c>
      <c r="F25" s="11">
        <f t="shared" si="7"/>
        <v>7.954770788279131</v>
      </c>
      <c r="G25" s="11">
        <f t="shared" si="7"/>
        <v>7.954770788279131</v>
      </c>
      <c r="H25" s="11">
        <f t="shared" si="7"/>
        <v>7.954770788279131</v>
      </c>
      <c r="I25" s="11">
        <f t="shared" si="7"/>
        <v>7.954770788279131</v>
      </c>
      <c r="J25" s="11">
        <f t="shared" si="7"/>
        <v>7.954770788279131</v>
      </c>
      <c r="K25" s="11">
        <f t="shared" si="7"/>
        <v>7.954770788279131</v>
      </c>
      <c r="L25" s="11">
        <f t="shared" si="7"/>
        <v>7.954770788279131</v>
      </c>
      <c r="M25" s="11">
        <f t="shared" si="7"/>
        <v>7.954770788279131</v>
      </c>
      <c r="N25" s="31">
        <f t="shared" si="4"/>
        <v>95.4572494593496</v>
      </c>
      <c r="O25" s="28"/>
    </row>
    <row r="26" spans="1:15" ht="12.75">
      <c r="A26" s="3" t="s">
        <v>7</v>
      </c>
      <c r="B26" s="11">
        <f>100*'Ун.сем.(год)'!B56/'Ун.сем.(год)'!B62</f>
        <v>3.9773853941395654</v>
      </c>
      <c r="C26" s="11">
        <f t="shared" si="7"/>
        <v>3.9773853941395654</v>
      </c>
      <c r="D26" s="11">
        <f t="shared" si="7"/>
        <v>3.9773853941395654</v>
      </c>
      <c r="E26" s="11">
        <f t="shared" si="7"/>
        <v>3.9773853941395654</v>
      </c>
      <c r="F26" s="11">
        <f t="shared" si="7"/>
        <v>3.9773853941395654</v>
      </c>
      <c r="G26" s="11">
        <f t="shared" si="7"/>
        <v>3.9773853941395654</v>
      </c>
      <c r="H26" s="11">
        <f t="shared" si="7"/>
        <v>3.9773853941395654</v>
      </c>
      <c r="I26" s="11">
        <f t="shared" si="7"/>
        <v>3.9773853941395654</v>
      </c>
      <c r="J26" s="11">
        <f t="shared" si="7"/>
        <v>3.9773853941395654</v>
      </c>
      <c r="K26" s="11">
        <f t="shared" si="7"/>
        <v>3.9773853941395654</v>
      </c>
      <c r="L26" s="11">
        <f t="shared" si="7"/>
        <v>3.9773853941395654</v>
      </c>
      <c r="M26" s="11">
        <f t="shared" si="7"/>
        <v>3.9773853941395654</v>
      </c>
      <c r="N26" s="31">
        <f t="shared" si="4"/>
        <v>47.7286247296748</v>
      </c>
      <c r="O26" s="28"/>
    </row>
    <row r="27" spans="1:15" ht="12.75">
      <c r="A27" s="3" t="s">
        <v>56</v>
      </c>
      <c r="B27" s="11">
        <f>100*'Ун.сем.(год)'!B57/'Ун.сем.(год)'!B62</f>
        <v>31.819083153116523</v>
      </c>
      <c r="C27" s="11">
        <f>100*'Ун.сем.(год)'!C57/'Ун.сем.(год)'!C62</f>
        <v>7.858546168958743</v>
      </c>
      <c r="D27" s="11">
        <f>100*'Ун.сем.(год)'!D57/'Ун.сем.(год)'!D62</f>
        <v>9.82318271119843</v>
      </c>
      <c r="E27" s="11">
        <f>100*'Ун.сем.(год)'!E57/'Ун.сем.(год)'!E62</f>
        <v>13.7524557956778</v>
      </c>
      <c r="F27" s="11">
        <f>100*'Ун.сем.(год)'!F57/'Ун.сем.(год)'!F62</f>
        <v>0</v>
      </c>
      <c r="G27" s="11">
        <f>100*'Ун.сем.(год)'!G57/'Ун.сем.(год)'!G62</f>
        <v>29.469548133595286</v>
      </c>
      <c r="H27" s="11">
        <f>100*'Ун.сем.(год)'!H57/'Ун.сем.(год)'!H62</f>
        <v>13.7524557956778</v>
      </c>
      <c r="I27" s="11">
        <f>100*'Ун.сем.(год)'!I57/'Ун.сем.(год)'!I62</f>
        <v>13.7524557956778</v>
      </c>
      <c r="J27" s="11">
        <f>100*'Ун.сем.(год)'!J57/'Ун.сем.(год)'!J62</f>
        <v>0</v>
      </c>
      <c r="K27" s="11">
        <f>100*'Ун.сем.(год)'!K57/'Ун.сем.(год)'!K62</f>
        <v>1.9646365422396856</v>
      </c>
      <c r="L27" s="11">
        <f>100*'Ун.сем.(год)'!L57/'Ун.сем.(год)'!L62</f>
        <v>0</v>
      </c>
      <c r="M27" s="11">
        <f>100*'Ун.сем.(год)'!M57/'Ун.сем.(год)'!M62</f>
        <v>7.858546168958743</v>
      </c>
      <c r="N27" s="31">
        <f t="shared" si="4"/>
        <v>130.0509102651008</v>
      </c>
      <c r="O27" s="28"/>
    </row>
    <row r="28" spans="1:15" ht="12.75">
      <c r="A28" s="3" t="s">
        <v>46</v>
      </c>
      <c r="B28" s="11">
        <f>100*'Ун.сем.(год)'!B58/'Ун.сем.(год)'!B62</f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31">
        <f t="shared" si="4"/>
        <v>0</v>
      </c>
      <c r="O28" s="28"/>
    </row>
    <row r="29" spans="1:15" ht="12.75">
      <c r="A29" s="3" t="s">
        <v>13</v>
      </c>
      <c r="B29" s="11">
        <f>100*'Ун.сем.(год)'!B59/'Ун.сем.(год)'!B62</f>
        <v>2.7030753070282953</v>
      </c>
      <c r="C29" s="11">
        <f aca="true" t="shared" si="8" ref="C29:M29">0.05*SUM(C17:C26)</f>
        <v>2.685001703538819</v>
      </c>
      <c r="D29" s="11">
        <f t="shared" si="8"/>
        <v>2.677309693729656</v>
      </c>
      <c r="E29" s="11">
        <f t="shared" si="8"/>
        <v>2.673050195366834</v>
      </c>
      <c r="F29" s="11">
        <f t="shared" si="8"/>
        <v>2.6703447323185774</v>
      </c>
      <c r="G29" s="11">
        <f t="shared" si="8"/>
        <v>2.6684740497222164</v>
      </c>
      <c r="H29" s="11">
        <f t="shared" si="8"/>
        <v>2.6671034256063617</v>
      </c>
      <c r="I29" s="11">
        <f t="shared" si="8"/>
        <v>2.666055991186008</v>
      </c>
      <c r="J29" s="11">
        <f t="shared" si="8"/>
        <v>2.665159702842141</v>
      </c>
      <c r="K29" s="11">
        <f t="shared" si="8"/>
        <v>2.664503530542893</v>
      </c>
      <c r="L29" s="11">
        <f t="shared" si="8"/>
        <v>2.663960714219955</v>
      </c>
      <c r="M29" s="11">
        <f t="shared" si="8"/>
        <v>2.6635042154244557</v>
      </c>
      <c r="N29" s="31">
        <f t="shared" si="4"/>
        <v>32.067543261526204</v>
      </c>
      <c r="O29" s="28"/>
    </row>
    <row r="30" spans="1:15" ht="12.75">
      <c r="A30" s="3" t="s">
        <v>12</v>
      </c>
      <c r="B30" s="11">
        <f>100*'Ун.сем.(год)'!B60/'Ун.сем.(год)'!B62</f>
        <v>11.416335399289286</v>
      </c>
      <c r="C30" s="11">
        <f aca="true" t="shared" si="9" ref="C30:M30">C14-C31</f>
        <v>35.75641805672606</v>
      </c>
      <c r="D30" s="11">
        <f t="shared" si="9"/>
        <v>33.95331372047879</v>
      </c>
      <c r="E30" s="11">
        <f t="shared" si="9"/>
        <v>30.11349010161868</v>
      </c>
      <c r="F30" s="11">
        <f t="shared" si="9"/>
        <v>43.92276062130988</v>
      </c>
      <c r="G30" s="11">
        <f t="shared" si="9"/>
        <v>14.492496822238166</v>
      </c>
      <c r="H30" s="11">
        <f t="shared" si="9"/>
        <v>30.238372266588613</v>
      </c>
      <c r="I30" s="11">
        <f t="shared" si="9"/>
        <v>30.26036838941603</v>
      </c>
      <c r="J30" s="11">
        <f t="shared" si="9"/>
        <v>44.029035186336884</v>
      </c>
      <c r="K30" s="11">
        <f t="shared" si="9"/>
        <v>42.08078931635956</v>
      </c>
      <c r="L30" s="11">
        <f t="shared" si="9"/>
        <v>44.05682500138095</v>
      </c>
      <c r="M30" s="11">
        <f t="shared" si="9"/>
        <v>36.20786530712769</v>
      </c>
      <c r="N30" s="31">
        <f t="shared" si="4"/>
        <v>396.52807018887063</v>
      </c>
      <c r="O30" s="28"/>
    </row>
    <row r="31" spans="1:15" ht="12.75">
      <c r="A31" s="9" t="s">
        <v>102</v>
      </c>
      <c r="B31" s="11">
        <f>SUM(B17:B29)</f>
        <v>88.58366460071072</v>
      </c>
      <c r="C31" s="11">
        <f aca="true" t="shared" si="10" ref="C31:M31">SUM(C17:C29)</f>
        <v>64.24358194327394</v>
      </c>
      <c r="D31" s="11">
        <f t="shared" si="10"/>
        <v>66.04668627952121</v>
      </c>
      <c r="E31" s="11">
        <f t="shared" si="10"/>
        <v>69.88650989838132</v>
      </c>
      <c r="F31" s="11">
        <f t="shared" si="10"/>
        <v>56.07723937869012</v>
      </c>
      <c r="G31" s="11">
        <f t="shared" si="10"/>
        <v>85.50750317776183</v>
      </c>
      <c r="H31" s="11">
        <f t="shared" si="10"/>
        <v>69.76162773341139</v>
      </c>
      <c r="I31" s="11">
        <f t="shared" si="10"/>
        <v>69.73963161058397</v>
      </c>
      <c r="J31" s="11">
        <f t="shared" si="10"/>
        <v>55.96835375968496</v>
      </c>
      <c r="K31" s="11">
        <f t="shared" si="10"/>
        <v>57.91921068364044</v>
      </c>
      <c r="L31" s="11">
        <f t="shared" si="10"/>
        <v>55.94317499861905</v>
      </c>
      <c r="M31" s="11">
        <f t="shared" si="10"/>
        <v>63.79213469287231</v>
      </c>
      <c r="N31" s="31">
        <f t="shared" si="4"/>
        <v>803.4693187571513</v>
      </c>
      <c r="O31" s="28"/>
    </row>
    <row r="32" spans="1:15" ht="12.75">
      <c r="A32" s="9" t="s">
        <v>103</v>
      </c>
      <c r="B32" s="26">
        <f>B31+B30</f>
        <v>100</v>
      </c>
      <c r="C32" s="26">
        <f aca="true" t="shared" si="11" ref="C32:M32">C31+C30</f>
        <v>100</v>
      </c>
      <c r="D32" s="26">
        <f t="shared" si="11"/>
        <v>100</v>
      </c>
      <c r="E32" s="26">
        <f t="shared" si="11"/>
        <v>100</v>
      </c>
      <c r="F32" s="26">
        <f t="shared" si="11"/>
        <v>100</v>
      </c>
      <c r="G32" s="26">
        <f t="shared" si="11"/>
        <v>100</v>
      </c>
      <c r="H32" s="26">
        <f t="shared" si="11"/>
        <v>100</v>
      </c>
      <c r="I32" s="26">
        <f t="shared" si="11"/>
        <v>100</v>
      </c>
      <c r="J32" s="26">
        <f t="shared" si="11"/>
        <v>99.99738894602184</v>
      </c>
      <c r="K32" s="26">
        <f t="shared" si="11"/>
        <v>100</v>
      </c>
      <c r="L32" s="26">
        <f t="shared" si="11"/>
        <v>100</v>
      </c>
      <c r="M32" s="26">
        <f t="shared" si="11"/>
        <v>100</v>
      </c>
      <c r="N32" s="31">
        <f t="shared" si="4"/>
        <v>1199.9973889460218</v>
      </c>
      <c r="O32" s="28"/>
    </row>
    <row r="33" spans="1:15" ht="12.75">
      <c r="A33" s="20" t="s">
        <v>29</v>
      </c>
      <c r="B33" s="27">
        <f>B32</f>
        <v>100</v>
      </c>
      <c r="C33" s="27">
        <f>B32+C32</f>
        <v>200</v>
      </c>
      <c r="D33" s="27">
        <f aca="true" t="shared" si="12" ref="D33:M33">C33+D32</f>
        <v>300</v>
      </c>
      <c r="E33" s="27">
        <f t="shared" si="12"/>
        <v>400</v>
      </c>
      <c r="F33" s="27">
        <f t="shared" si="12"/>
        <v>500</v>
      </c>
      <c r="G33" s="27">
        <f t="shared" si="12"/>
        <v>600</v>
      </c>
      <c r="H33" s="27">
        <f t="shared" si="12"/>
        <v>700</v>
      </c>
      <c r="I33" s="27">
        <f t="shared" si="12"/>
        <v>800</v>
      </c>
      <c r="J33" s="27">
        <f t="shared" si="12"/>
        <v>899.9973889460218</v>
      </c>
      <c r="K33" s="27">
        <f t="shared" si="12"/>
        <v>999.9973889460218</v>
      </c>
      <c r="L33" s="27">
        <f t="shared" si="12"/>
        <v>1099.9973889460218</v>
      </c>
      <c r="M33" s="27">
        <f t="shared" si="12"/>
        <v>1199.9973889460218</v>
      </c>
      <c r="N33" s="31"/>
      <c r="O33" s="28"/>
    </row>
    <row r="34" spans="1:15" ht="12.75">
      <c r="A34" s="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30"/>
      <c r="O34" s="28"/>
    </row>
    <row r="35" spans="1:15" ht="12.75">
      <c r="A35" s="9" t="s">
        <v>89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30"/>
      <c r="O35" s="28"/>
    </row>
    <row r="36" spans="1:15" ht="12.75">
      <c r="A36" s="35" t="s">
        <v>90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30"/>
      <c r="O36" s="28"/>
    </row>
    <row r="37" spans="1:15" ht="12.75">
      <c r="A37" s="3" t="s">
        <v>91</v>
      </c>
      <c r="B37" s="11">
        <f>B17+B18</f>
        <v>30.493288021736667</v>
      </c>
      <c r="C37" s="11">
        <f aca="true" t="shared" si="13" ref="C37:M37">C17+C18</f>
        <v>30.493288021736667</v>
      </c>
      <c r="D37" s="11">
        <f t="shared" si="13"/>
        <v>30.493288021736667</v>
      </c>
      <c r="E37" s="11">
        <f t="shared" si="13"/>
        <v>30.493288021736667</v>
      </c>
      <c r="F37" s="11">
        <f t="shared" si="13"/>
        <v>30.493288021736667</v>
      </c>
      <c r="G37" s="11">
        <f t="shared" si="13"/>
        <v>30.493288021736667</v>
      </c>
      <c r="H37" s="11">
        <f t="shared" si="13"/>
        <v>30.493288021736667</v>
      </c>
      <c r="I37" s="11">
        <f t="shared" si="13"/>
        <v>30.493288021736667</v>
      </c>
      <c r="J37" s="11">
        <f t="shared" si="13"/>
        <v>30.493288021736667</v>
      </c>
      <c r="K37" s="11">
        <f t="shared" si="13"/>
        <v>30.493288021736667</v>
      </c>
      <c r="L37" s="11">
        <f t="shared" si="13"/>
        <v>30.493288021736667</v>
      </c>
      <c r="M37" s="11">
        <f t="shared" si="13"/>
        <v>30.493288021736667</v>
      </c>
      <c r="N37" s="31">
        <f aca="true" t="shared" si="14" ref="N37:N43">SUM(B37:M37)/12</f>
        <v>30.493288021736664</v>
      </c>
      <c r="O37" s="28"/>
    </row>
    <row r="38" spans="1:15" ht="12.75">
      <c r="A38" s="3" t="s">
        <v>93</v>
      </c>
      <c r="B38" s="11">
        <f>B19+B20+B21+B23+B27</f>
        <v>41.46645239245727</v>
      </c>
      <c r="C38" s="11">
        <f aca="true" t="shared" si="15" ref="C38:M38">C19+C20+C21+C23+C27</f>
        <v>17.144443338509966</v>
      </c>
      <c r="D38" s="11">
        <f t="shared" si="15"/>
        <v>18.955239684566397</v>
      </c>
      <c r="E38" s="11">
        <f t="shared" si="15"/>
        <v>22.799322801789323</v>
      </c>
      <c r="F38" s="11">
        <f t="shared" si="15"/>
        <v>8.99275774514639</v>
      </c>
      <c r="G38" s="11">
        <f t="shared" si="15"/>
        <v>38.42489222681446</v>
      </c>
      <c r="H38" s="11">
        <f t="shared" si="15"/>
        <v>22.680387406579882</v>
      </c>
      <c r="I38" s="11">
        <f t="shared" si="15"/>
        <v>22.659438718172808</v>
      </c>
      <c r="J38" s="11">
        <f t="shared" si="15"/>
        <v>8.88905715561766</v>
      </c>
      <c r="K38" s="11">
        <f t="shared" si="15"/>
        <v>10.8405702518724</v>
      </c>
      <c r="L38" s="11">
        <f t="shared" si="15"/>
        <v>8.865077383173938</v>
      </c>
      <c r="M38" s="11">
        <f t="shared" si="15"/>
        <v>16.714493576222694</v>
      </c>
      <c r="N38" s="31">
        <f t="shared" si="14"/>
        <v>19.869344390076932</v>
      </c>
      <c r="O38" s="28"/>
    </row>
    <row r="39" spans="1:15" ht="12.75">
      <c r="A39" s="3" t="s">
        <v>94</v>
      </c>
      <c r="B39" s="11">
        <f>B22+B24+B25</f>
        <v>9.943463485348914</v>
      </c>
      <c r="C39" s="11">
        <f aca="true" t="shared" si="16" ref="C39:M39">C22+C24+C25</f>
        <v>9.943463485348914</v>
      </c>
      <c r="D39" s="11">
        <f t="shared" si="16"/>
        <v>9.943463485348914</v>
      </c>
      <c r="E39" s="11">
        <f t="shared" si="16"/>
        <v>9.943463485348914</v>
      </c>
      <c r="F39" s="11">
        <f t="shared" si="16"/>
        <v>9.943463485348914</v>
      </c>
      <c r="G39" s="11">
        <f t="shared" si="16"/>
        <v>9.943463485348914</v>
      </c>
      <c r="H39" s="11">
        <f t="shared" si="16"/>
        <v>9.943463485348914</v>
      </c>
      <c r="I39" s="11">
        <f t="shared" si="16"/>
        <v>9.943463485348914</v>
      </c>
      <c r="J39" s="11">
        <f t="shared" si="16"/>
        <v>9.943463485348914</v>
      </c>
      <c r="K39" s="11">
        <f t="shared" si="16"/>
        <v>9.943463485348914</v>
      </c>
      <c r="L39" s="11">
        <f t="shared" si="16"/>
        <v>9.943463485348914</v>
      </c>
      <c r="M39" s="11">
        <f t="shared" si="16"/>
        <v>9.943463485348914</v>
      </c>
      <c r="N39" s="31">
        <f t="shared" si="14"/>
        <v>9.943463485348914</v>
      </c>
      <c r="O39" s="28"/>
    </row>
    <row r="40" spans="1:15" ht="12.75">
      <c r="A40" s="3" t="s">
        <v>92</v>
      </c>
      <c r="B40" s="11">
        <f>B26</f>
        <v>3.9773853941395654</v>
      </c>
      <c r="C40" s="11">
        <f aca="true" t="shared" si="17" ref="C40:M40">C26</f>
        <v>3.9773853941395654</v>
      </c>
      <c r="D40" s="11">
        <f t="shared" si="17"/>
        <v>3.9773853941395654</v>
      </c>
      <c r="E40" s="11">
        <f t="shared" si="17"/>
        <v>3.9773853941395654</v>
      </c>
      <c r="F40" s="11">
        <f t="shared" si="17"/>
        <v>3.9773853941395654</v>
      </c>
      <c r="G40" s="11">
        <f t="shared" si="17"/>
        <v>3.9773853941395654</v>
      </c>
      <c r="H40" s="11">
        <f t="shared" si="17"/>
        <v>3.9773853941395654</v>
      </c>
      <c r="I40" s="11">
        <f t="shared" si="17"/>
        <v>3.9773853941395654</v>
      </c>
      <c r="J40" s="11">
        <f t="shared" si="17"/>
        <v>3.9773853941395654</v>
      </c>
      <c r="K40" s="11">
        <f t="shared" si="17"/>
        <v>3.9773853941395654</v>
      </c>
      <c r="L40" s="11">
        <f t="shared" si="17"/>
        <v>3.9773853941395654</v>
      </c>
      <c r="M40" s="11">
        <f t="shared" si="17"/>
        <v>3.9773853941395654</v>
      </c>
      <c r="N40" s="31">
        <f t="shared" si="14"/>
        <v>3.9773853941395667</v>
      </c>
      <c r="O40" s="28"/>
    </row>
    <row r="41" spans="1:15" ht="12.75">
      <c r="A41" s="3" t="s">
        <v>13</v>
      </c>
      <c r="B41" s="11">
        <f>B29</f>
        <v>2.7030753070282953</v>
      </c>
      <c r="C41" s="11">
        <f aca="true" t="shared" si="18" ref="C41:M41">C29</f>
        <v>2.685001703538819</v>
      </c>
      <c r="D41" s="11">
        <f t="shared" si="18"/>
        <v>2.677309693729656</v>
      </c>
      <c r="E41" s="11">
        <f t="shared" si="18"/>
        <v>2.673050195366834</v>
      </c>
      <c r="F41" s="11">
        <f t="shared" si="18"/>
        <v>2.6703447323185774</v>
      </c>
      <c r="G41" s="11">
        <f t="shared" si="18"/>
        <v>2.6684740497222164</v>
      </c>
      <c r="H41" s="11">
        <f t="shared" si="18"/>
        <v>2.6671034256063617</v>
      </c>
      <c r="I41" s="11">
        <f t="shared" si="18"/>
        <v>2.666055991186008</v>
      </c>
      <c r="J41" s="11">
        <f t="shared" si="18"/>
        <v>2.665159702842141</v>
      </c>
      <c r="K41" s="11">
        <f t="shared" si="18"/>
        <v>2.664503530542893</v>
      </c>
      <c r="L41" s="11">
        <f t="shared" si="18"/>
        <v>2.663960714219955</v>
      </c>
      <c r="M41" s="11">
        <f t="shared" si="18"/>
        <v>2.6635042154244557</v>
      </c>
      <c r="N41" s="31">
        <f t="shared" si="14"/>
        <v>2.67229527179385</v>
      </c>
      <c r="O41" s="28"/>
    </row>
    <row r="42" spans="1:15" ht="12.75">
      <c r="A42" s="3" t="s">
        <v>12</v>
      </c>
      <c r="B42" s="11">
        <f>B30</f>
        <v>11.416335399289286</v>
      </c>
      <c r="C42" s="11">
        <f aca="true" t="shared" si="19" ref="C42:M42">C30</f>
        <v>35.75641805672606</v>
      </c>
      <c r="D42" s="11">
        <f t="shared" si="19"/>
        <v>33.95331372047879</v>
      </c>
      <c r="E42" s="11">
        <f t="shared" si="19"/>
        <v>30.11349010161868</v>
      </c>
      <c r="F42" s="11">
        <f t="shared" si="19"/>
        <v>43.92276062130988</v>
      </c>
      <c r="G42" s="11">
        <f t="shared" si="19"/>
        <v>14.492496822238166</v>
      </c>
      <c r="H42" s="11">
        <f t="shared" si="19"/>
        <v>30.238372266588613</v>
      </c>
      <c r="I42" s="11">
        <f t="shared" si="19"/>
        <v>30.26036838941603</v>
      </c>
      <c r="J42" s="11">
        <f t="shared" si="19"/>
        <v>44.029035186336884</v>
      </c>
      <c r="K42" s="11">
        <f t="shared" si="19"/>
        <v>42.08078931635956</v>
      </c>
      <c r="L42" s="11">
        <f t="shared" si="19"/>
        <v>44.05682500138095</v>
      </c>
      <c r="M42" s="11">
        <f t="shared" si="19"/>
        <v>36.20786530712769</v>
      </c>
      <c r="N42" s="31">
        <f t="shared" si="14"/>
        <v>33.044005849072555</v>
      </c>
      <c r="O42" s="28"/>
    </row>
    <row r="43" spans="1:15" ht="12.75">
      <c r="A43" s="3" t="s">
        <v>95</v>
      </c>
      <c r="B43" s="11">
        <f>SUM(B37:B42)</f>
        <v>99.99999999999999</v>
      </c>
      <c r="C43" s="11">
        <f aca="true" t="shared" si="20" ref="C43:H43">SUM(C37:C42)</f>
        <v>100</v>
      </c>
      <c r="D43" s="11">
        <f t="shared" si="20"/>
        <v>100</v>
      </c>
      <c r="E43" s="11">
        <f t="shared" si="20"/>
        <v>99.99999999999999</v>
      </c>
      <c r="F43" s="11">
        <f t="shared" si="20"/>
        <v>100</v>
      </c>
      <c r="G43" s="11">
        <f t="shared" si="20"/>
        <v>99.99999999999999</v>
      </c>
      <c r="H43" s="11">
        <f t="shared" si="20"/>
        <v>100</v>
      </c>
      <c r="I43" s="11">
        <f>SUM(I37:I42)</f>
        <v>100</v>
      </c>
      <c r="J43" s="11">
        <f>SUM(J37:J42)</f>
        <v>99.99738894602183</v>
      </c>
      <c r="K43" s="11">
        <f>SUM(K37:K42)</f>
        <v>100</v>
      </c>
      <c r="L43" s="11">
        <f>SUM(L37:L42)</f>
        <v>100</v>
      </c>
      <c r="M43" s="11">
        <f>SUM(M37:M42)</f>
        <v>99.99999999999999</v>
      </c>
      <c r="N43" s="31">
        <f t="shared" si="14"/>
        <v>99.99978241216849</v>
      </c>
      <c r="O43" s="28"/>
    </row>
    <row r="44" spans="2:15" ht="12.7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2:15" ht="12.7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2:15" ht="12.7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52.75390625" style="0" customWidth="1"/>
    <col min="2" max="14" width="6.75390625" style="0" customWidth="1"/>
  </cols>
  <sheetData>
    <row r="1" spans="1:14" ht="13.5">
      <c r="A1" s="16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3" t="s">
        <v>81</v>
      </c>
      <c r="B2" s="33" t="s">
        <v>82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 t="s">
        <v>108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9" t="s">
        <v>68</v>
      </c>
      <c r="B4" s="3" t="s">
        <v>69</v>
      </c>
      <c r="C4" s="3" t="s">
        <v>70</v>
      </c>
      <c r="D4" s="3" t="s">
        <v>71</v>
      </c>
      <c r="E4" s="3" t="s">
        <v>72</v>
      </c>
      <c r="F4" s="3" t="s">
        <v>73</v>
      </c>
      <c r="G4" s="3" t="s">
        <v>74</v>
      </c>
      <c r="H4" s="3" t="s">
        <v>75</v>
      </c>
      <c r="I4" s="3" t="s">
        <v>76</v>
      </c>
      <c r="J4" s="3" t="s">
        <v>77</v>
      </c>
      <c r="K4" s="3" t="s">
        <v>78</v>
      </c>
      <c r="L4" s="3" t="s">
        <v>79</v>
      </c>
      <c r="M4" s="3" t="s">
        <v>80</v>
      </c>
      <c r="N4" s="3" t="s">
        <v>132</v>
      </c>
    </row>
    <row r="5" spans="1:14" ht="12.75">
      <c r="A5" s="3"/>
      <c r="B5" s="3" t="s">
        <v>25</v>
      </c>
      <c r="C5" s="3" t="s">
        <v>26</v>
      </c>
      <c r="D5" s="3" t="s">
        <v>4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/>
    </row>
    <row r="6" spans="1:18" ht="12.75">
      <c r="A6" s="9" t="s">
        <v>109</v>
      </c>
      <c r="B6" s="31">
        <f>31*24</f>
        <v>744</v>
      </c>
      <c r="C6" s="31">
        <f>28*24</f>
        <v>672</v>
      </c>
      <c r="D6" s="31">
        <f>31*24</f>
        <v>744</v>
      </c>
      <c r="E6" s="31">
        <f>30*24</f>
        <v>720</v>
      </c>
      <c r="F6" s="31">
        <f>31*24</f>
        <v>744</v>
      </c>
      <c r="G6" s="31">
        <f>31*24</f>
        <v>744</v>
      </c>
      <c r="H6" s="31">
        <f>30*24</f>
        <v>720</v>
      </c>
      <c r="I6" s="31">
        <f>31*24</f>
        <v>744</v>
      </c>
      <c r="J6" s="31">
        <f>30*24</f>
        <v>720</v>
      </c>
      <c r="K6" s="31">
        <f>31*24</f>
        <v>744</v>
      </c>
      <c r="L6" s="31">
        <f>30*24</f>
        <v>720</v>
      </c>
      <c r="M6" s="31">
        <f>31*24</f>
        <v>744</v>
      </c>
      <c r="N6" s="11">
        <f>SUM(B6:N6)</f>
        <v>8760</v>
      </c>
      <c r="O6" s="28"/>
      <c r="P6" s="28"/>
      <c r="Q6" s="28"/>
      <c r="R6" s="28"/>
    </row>
    <row r="7" spans="1:18" ht="12.75">
      <c r="A7" s="3" t="s">
        <v>126</v>
      </c>
      <c r="B7" s="11">
        <v>31</v>
      </c>
      <c r="C7" s="11">
        <v>28</v>
      </c>
      <c r="D7" s="11">
        <v>31</v>
      </c>
      <c r="E7" s="11">
        <v>30</v>
      </c>
      <c r="F7" s="11">
        <v>31</v>
      </c>
      <c r="G7" s="11">
        <v>31</v>
      </c>
      <c r="H7" s="11">
        <v>30</v>
      </c>
      <c r="I7" s="11">
        <v>31</v>
      </c>
      <c r="J7" s="11">
        <v>30</v>
      </c>
      <c r="K7" s="11">
        <v>31</v>
      </c>
      <c r="L7" s="11">
        <v>30</v>
      </c>
      <c r="M7" s="11">
        <v>31</v>
      </c>
      <c r="N7" s="11"/>
      <c r="O7" s="28"/>
      <c r="P7" s="28"/>
      <c r="Q7" s="28"/>
      <c r="R7" s="28"/>
    </row>
    <row r="8" spans="1:18" ht="12.75">
      <c r="A8" s="9" t="s">
        <v>130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28"/>
      <c r="P8" s="28"/>
      <c r="Q8" s="28"/>
      <c r="R8" s="28"/>
    </row>
    <row r="9" spans="1:18" ht="12.75">
      <c r="A9" s="3" t="s">
        <v>127</v>
      </c>
      <c r="B9" s="11">
        <f>8*B7</f>
        <v>248</v>
      </c>
      <c r="C9" s="11">
        <f>8*C7</f>
        <v>224</v>
      </c>
      <c r="D9" s="11">
        <f aca="true" t="shared" si="0" ref="D9:M9">8*D7</f>
        <v>248</v>
      </c>
      <c r="E9" s="11">
        <f t="shared" si="0"/>
        <v>240</v>
      </c>
      <c r="F9" s="11">
        <f t="shared" si="0"/>
        <v>248</v>
      </c>
      <c r="G9" s="11">
        <f t="shared" si="0"/>
        <v>248</v>
      </c>
      <c r="H9" s="11">
        <f t="shared" si="0"/>
        <v>240</v>
      </c>
      <c r="I9" s="11">
        <f t="shared" si="0"/>
        <v>248</v>
      </c>
      <c r="J9" s="11">
        <f t="shared" si="0"/>
        <v>240</v>
      </c>
      <c r="K9" s="11">
        <f t="shared" si="0"/>
        <v>248</v>
      </c>
      <c r="L9" s="11">
        <f t="shared" si="0"/>
        <v>240</v>
      </c>
      <c r="M9" s="11">
        <f t="shared" si="0"/>
        <v>248</v>
      </c>
      <c r="N9" s="11">
        <f>SUM(B9:M9)</f>
        <v>2920</v>
      </c>
      <c r="O9" s="28"/>
      <c r="P9" s="28"/>
      <c r="Q9" s="28"/>
      <c r="R9" s="28"/>
    </row>
    <row r="10" spans="1:18" ht="12.75">
      <c r="A10" s="3" t="s">
        <v>128</v>
      </c>
      <c r="B10" s="11">
        <f>1.5*B7</f>
        <v>46.5</v>
      </c>
      <c r="C10" s="11">
        <f aca="true" t="shared" si="1" ref="C10:J10">1.5*C7</f>
        <v>42</v>
      </c>
      <c r="D10" s="11">
        <f t="shared" si="1"/>
        <v>46.5</v>
      </c>
      <c r="E10" s="11">
        <f t="shared" si="1"/>
        <v>45</v>
      </c>
      <c r="F10" s="11">
        <f t="shared" si="1"/>
        <v>46.5</v>
      </c>
      <c r="G10" s="11">
        <f t="shared" si="1"/>
        <v>46.5</v>
      </c>
      <c r="H10" s="11">
        <f t="shared" si="1"/>
        <v>45</v>
      </c>
      <c r="I10" s="11">
        <f t="shared" si="1"/>
        <v>46.5</v>
      </c>
      <c r="J10" s="11">
        <f t="shared" si="1"/>
        <v>45</v>
      </c>
      <c r="K10" s="11">
        <f>1.5*K7</f>
        <v>46.5</v>
      </c>
      <c r="L10" s="11">
        <f>1.5*L7</f>
        <v>45</v>
      </c>
      <c r="M10" s="11">
        <f>1.5*M7</f>
        <v>46.5</v>
      </c>
      <c r="N10" s="11">
        <f>SUM(B10:M10)</f>
        <v>547.5</v>
      </c>
      <c r="O10" s="28"/>
      <c r="P10" s="28"/>
      <c r="Q10" s="28"/>
      <c r="R10" s="28"/>
    </row>
    <row r="11" spans="1:18" ht="12.75">
      <c r="A11" s="3" t="s">
        <v>110</v>
      </c>
      <c r="B11" s="11">
        <f>3*B7</f>
        <v>93</v>
      </c>
      <c r="C11" s="11">
        <f aca="true" t="shared" si="2" ref="C11:J11">3*C7</f>
        <v>84</v>
      </c>
      <c r="D11" s="11">
        <f t="shared" si="2"/>
        <v>93</v>
      </c>
      <c r="E11" s="11">
        <f t="shared" si="2"/>
        <v>90</v>
      </c>
      <c r="F11" s="11">
        <f t="shared" si="2"/>
        <v>93</v>
      </c>
      <c r="G11" s="11">
        <f t="shared" si="2"/>
        <v>93</v>
      </c>
      <c r="H11" s="11">
        <f t="shared" si="2"/>
        <v>90</v>
      </c>
      <c r="I11" s="11">
        <f t="shared" si="2"/>
        <v>93</v>
      </c>
      <c r="J11" s="11">
        <f t="shared" si="2"/>
        <v>90</v>
      </c>
      <c r="K11" s="11">
        <f>3*K7</f>
        <v>93</v>
      </c>
      <c r="L11" s="11">
        <f>3*L7</f>
        <v>90</v>
      </c>
      <c r="M11" s="11">
        <f>3*M7</f>
        <v>93</v>
      </c>
      <c r="N11" s="11">
        <f aca="true" t="shared" si="3" ref="N11:N28">SUM(B11:M11)</f>
        <v>1095</v>
      </c>
      <c r="O11" s="28"/>
      <c r="P11" s="28"/>
      <c r="Q11" s="28"/>
      <c r="R11" s="28"/>
    </row>
    <row r="12" spans="1:18" ht="12.75">
      <c r="A12" s="3" t="s">
        <v>111</v>
      </c>
      <c r="B12" s="11">
        <f>4.5*B7</f>
        <v>139.5</v>
      </c>
      <c r="C12" s="11">
        <f aca="true" t="shared" si="4" ref="C12:J12">4.5*C7</f>
        <v>126</v>
      </c>
      <c r="D12" s="11">
        <f t="shared" si="4"/>
        <v>139.5</v>
      </c>
      <c r="E12" s="11">
        <f t="shared" si="4"/>
        <v>135</v>
      </c>
      <c r="F12" s="11">
        <f t="shared" si="4"/>
        <v>139.5</v>
      </c>
      <c r="G12" s="11">
        <f t="shared" si="4"/>
        <v>139.5</v>
      </c>
      <c r="H12" s="11">
        <f t="shared" si="4"/>
        <v>135</v>
      </c>
      <c r="I12" s="11">
        <f t="shared" si="4"/>
        <v>139.5</v>
      </c>
      <c r="J12" s="11">
        <f t="shared" si="4"/>
        <v>135</v>
      </c>
      <c r="K12" s="11">
        <f>4.5*K7</f>
        <v>139.5</v>
      </c>
      <c r="L12" s="11">
        <f>4.5*L7</f>
        <v>135</v>
      </c>
      <c r="M12" s="11">
        <f>4.5*M7</f>
        <v>139.5</v>
      </c>
      <c r="N12" s="11">
        <f t="shared" si="3"/>
        <v>1642.5</v>
      </c>
      <c r="O12" s="28"/>
      <c r="P12" s="28"/>
      <c r="Q12" s="28"/>
      <c r="R12" s="28"/>
    </row>
    <row r="13" spans="1:18" ht="12.75">
      <c r="A13" s="3" t="s">
        <v>122</v>
      </c>
      <c r="B13" s="11">
        <f>0.5*B7</f>
        <v>15.5</v>
      </c>
      <c r="C13" s="11">
        <f aca="true" t="shared" si="5" ref="C13:J13">0.5*C7</f>
        <v>14</v>
      </c>
      <c r="D13" s="11">
        <f t="shared" si="5"/>
        <v>15.5</v>
      </c>
      <c r="E13" s="11">
        <f t="shared" si="5"/>
        <v>15</v>
      </c>
      <c r="F13" s="11">
        <f t="shared" si="5"/>
        <v>15.5</v>
      </c>
      <c r="G13" s="11">
        <f t="shared" si="5"/>
        <v>15.5</v>
      </c>
      <c r="H13" s="11">
        <f t="shared" si="5"/>
        <v>15</v>
      </c>
      <c r="I13" s="11">
        <f t="shared" si="5"/>
        <v>15.5</v>
      </c>
      <c r="J13" s="11">
        <f t="shared" si="5"/>
        <v>15</v>
      </c>
      <c r="K13" s="11">
        <f>0.5*K7</f>
        <v>15.5</v>
      </c>
      <c r="L13" s="11">
        <f>0.5*L7</f>
        <v>15</v>
      </c>
      <c r="M13" s="11">
        <f>0.5*M7</f>
        <v>15.5</v>
      </c>
      <c r="N13" s="11">
        <f t="shared" si="3"/>
        <v>182.5</v>
      </c>
      <c r="O13" s="28"/>
      <c r="P13" s="28"/>
      <c r="Q13" s="28"/>
      <c r="R13" s="28"/>
    </row>
    <row r="14" spans="1:18" ht="12.75">
      <c r="A14" s="3" t="s">
        <v>123</v>
      </c>
      <c r="B14" s="11">
        <f>1*B7</f>
        <v>31</v>
      </c>
      <c r="C14" s="11">
        <f aca="true" t="shared" si="6" ref="C14:J14">1*C7</f>
        <v>28</v>
      </c>
      <c r="D14" s="11">
        <f t="shared" si="6"/>
        <v>31</v>
      </c>
      <c r="E14" s="11">
        <f t="shared" si="6"/>
        <v>30</v>
      </c>
      <c r="F14" s="11">
        <f t="shared" si="6"/>
        <v>31</v>
      </c>
      <c r="G14" s="11">
        <f t="shared" si="6"/>
        <v>31</v>
      </c>
      <c r="H14" s="11">
        <f t="shared" si="6"/>
        <v>30</v>
      </c>
      <c r="I14" s="11">
        <f t="shared" si="6"/>
        <v>31</v>
      </c>
      <c r="J14" s="11">
        <f t="shared" si="6"/>
        <v>30</v>
      </c>
      <c r="K14" s="11">
        <f>1*K7</f>
        <v>31</v>
      </c>
      <c r="L14" s="11">
        <f>1*L7</f>
        <v>30</v>
      </c>
      <c r="M14" s="11">
        <f>1*M7</f>
        <v>31</v>
      </c>
      <c r="N14" s="11">
        <f t="shared" si="3"/>
        <v>365</v>
      </c>
      <c r="O14" s="28"/>
      <c r="P14" s="28"/>
      <c r="Q14" s="28"/>
      <c r="R14" s="28"/>
    </row>
    <row r="15" spans="1:18" ht="12.75">
      <c r="A15" s="3" t="s">
        <v>115</v>
      </c>
      <c r="B15" s="11">
        <f>1*B7</f>
        <v>31</v>
      </c>
      <c r="C15" s="11">
        <f aca="true" t="shared" si="7" ref="C15:J15">1*C7</f>
        <v>28</v>
      </c>
      <c r="D15" s="11">
        <f t="shared" si="7"/>
        <v>31</v>
      </c>
      <c r="E15" s="11">
        <f t="shared" si="7"/>
        <v>30</v>
      </c>
      <c r="F15" s="11">
        <f t="shared" si="7"/>
        <v>31</v>
      </c>
      <c r="G15" s="11">
        <f t="shared" si="7"/>
        <v>31</v>
      </c>
      <c r="H15" s="11">
        <f t="shared" si="7"/>
        <v>30</v>
      </c>
      <c r="I15" s="11">
        <f t="shared" si="7"/>
        <v>31</v>
      </c>
      <c r="J15" s="11">
        <f t="shared" si="7"/>
        <v>30</v>
      </c>
      <c r="K15" s="11">
        <f>1*K7</f>
        <v>31</v>
      </c>
      <c r="L15" s="11">
        <f>1*L7</f>
        <v>30</v>
      </c>
      <c r="M15" s="11">
        <f>1*M7</f>
        <v>31</v>
      </c>
      <c r="N15" s="11">
        <f t="shared" si="3"/>
        <v>365</v>
      </c>
      <c r="O15" s="28"/>
      <c r="P15" s="28"/>
      <c r="Q15" s="28"/>
      <c r="R15" s="28"/>
    </row>
    <row r="16" spans="1:18" ht="12.75">
      <c r="A16" s="3" t="s">
        <v>124</v>
      </c>
      <c r="B16" s="11">
        <v>4</v>
      </c>
      <c r="C16" s="11">
        <v>5</v>
      </c>
      <c r="D16" s="11">
        <v>6</v>
      </c>
      <c r="E16" s="11">
        <v>7</v>
      </c>
      <c r="F16" s="11">
        <v>8</v>
      </c>
      <c r="G16" s="11">
        <v>9</v>
      </c>
      <c r="H16" s="11">
        <v>10</v>
      </c>
      <c r="I16" s="11">
        <v>11</v>
      </c>
      <c r="J16" s="11">
        <v>12</v>
      </c>
      <c r="K16" s="11">
        <v>13</v>
      </c>
      <c r="L16" s="11">
        <v>14</v>
      </c>
      <c r="M16" s="11">
        <v>15</v>
      </c>
      <c r="N16" s="11">
        <f t="shared" si="3"/>
        <v>114</v>
      </c>
      <c r="O16" s="28"/>
      <c r="P16" s="28"/>
      <c r="Q16" s="28"/>
      <c r="R16" s="28"/>
    </row>
    <row r="17" spans="1:18" ht="12.75">
      <c r="A17" s="3" t="s">
        <v>114</v>
      </c>
      <c r="B17" s="11">
        <f>B7</f>
        <v>31</v>
      </c>
      <c r="C17" s="11">
        <f aca="true" t="shared" si="8" ref="C17:J17">C7</f>
        <v>28</v>
      </c>
      <c r="D17" s="11">
        <f t="shared" si="8"/>
        <v>31</v>
      </c>
      <c r="E17" s="11">
        <f t="shared" si="8"/>
        <v>30</v>
      </c>
      <c r="F17" s="11">
        <f t="shared" si="8"/>
        <v>31</v>
      </c>
      <c r="G17" s="11">
        <f t="shared" si="8"/>
        <v>31</v>
      </c>
      <c r="H17" s="11">
        <f t="shared" si="8"/>
        <v>30</v>
      </c>
      <c r="I17" s="11">
        <f t="shared" si="8"/>
        <v>31</v>
      </c>
      <c r="J17" s="11">
        <f t="shared" si="8"/>
        <v>30</v>
      </c>
      <c r="K17" s="11">
        <f>K7</f>
        <v>31</v>
      </c>
      <c r="L17" s="11">
        <f>L7</f>
        <v>30</v>
      </c>
      <c r="M17" s="11">
        <f>M7</f>
        <v>31</v>
      </c>
      <c r="N17" s="11">
        <f t="shared" si="3"/>
        <v>365</v>
      </c>
      <c r="O17" s="28"/>
      <c r="P17" s="28"/>
      <c r="Q17" s="28"/>
      <c r="R17" s="28"/>
    </row>
    <row r="18" spans="1:18" ht="12.75">
      <c r="A18" s="3" t="s">
        <v>117</v>
      </c>
      <c r="B18" s="11">
        <f>B6-SUM(B9:B17)-SUM(B19:B27)</f>
        <v>34.638999999999996</v>
      </c>
      <c r="C18" s="11">
        <f aca="true" t="shared" si="9" ref="C18:J18">C6-SUM(C9:C17)-SUM(C19:C27)</f>
        <v>25.572000000000003</v>
      </c>
      <c r="D18" s="11">
        <f t="shared" si="9"/>
        <v>32.57899999999999</v>
      </c>
      <c r="E18" s="11">
        <f t="shared" si="9"/>
        <v>28.870000000000005</v>
      </c>
      <c r="F18" s="11">
        <f t="shared" si="9"/>
        <v>30.51899999999999</v>
      </c>
      <c r="G18" s="11">
        <f t="shared" si="9"/>
        <v>29.489000000000004</v>
      </c>
      <c r="H18" s="11">
        <f t="shared" si="9"/>
        <v>25.78</v>
      </c>
      <c r="I18" s="11">
        <f t="shared" si="9"/>
        <v>27.429000000000002</v>
      </c>
      <c r="J18" s="11">
        <f t="shared" si="9"/>
        <v>23.72</v>
      </c>
      <c r="K18" s="11">
        <f>K6-SUM(K9:K17)-SUM(K19:K27)</f>
        <v>25.369</v>
      </c>
      <c r="L18" s="11">
        <f>L6-SUM(L9:L17)-SUM(L19:L27)</f>
        <v>21.659999999999997</v>
      </c>
      <c r="M18" s="11">
        <f>M6-SUM(M9:M17)-SUM(M19:M27)</f>
        <v>23.308999999999997</v>
      </c>
      <c r="N18" s="11">
        <f t="shared" si="3"/>
        <v>328.93499999999995</v>
      </c>
      <c r="O18" s="28"/>
      <c r="P18" s="28"/>
      <c r="Q18" s="28"/>
      <c r="R18" s="28"/>
    </row>
    <row r="19" spans="1:18" ht="12.75">
      <c r="A19" s="3" t="s">
        <v>118</v>
      </c>
      <c r="B19" s="11">
        <f>0.2*B7</f>
        <v>6.2</v>
      </c>
      <c r="C19" s="11">
        <f aca="true" t="shared" si="10" ref="C19:J19">0.2*C7</f>
        <v>5.6000000000000005</v>
      </c>
      <c r="D19" s="11">
        <f t="shared" si="10"/>
        <v>6.2</v>
      </c>
      <c r="E19" s="11">
        <f t="shared" si="10"/>
        <v>6</v>
      </c>
      <c r="F19" s="11">
        <f t="shared" si="10"/>
        <v>6.2</v>
      </c>
      <c r="G19" s="11">
        <f t="shared" si="10"/>
        <v>6.2</v>
      </c>
      <c r="H19" s="11">
        <f t="shared" si="10"/>
        <v>6</v>
      </c>
      <c r="I19" s="11">
        <f t="shared" si="10"/>
        <v>6.2</v>
      </c>
      <c r="J19" s="11">
        <f t="shared" si="10"/>
        <v>6</v>
      </c>
      <c r="K19" s="11">
        <f>0.2*K7</f>
        <v>6.2</v>
      </c>
      <c r="L19" s="11">
        <f>0.2*L7</f>
        <v>6</v>
      </c>
      <c r="M19" s="11">
        <f>0.2*M7</f>
        <v>6.2</v>
      </c>
      <c r="N19" s="11">
        <f t="shared" si="3"/>
        <v>73.00000000000001</v>
      </c>
      <c r="O19" s="28"/>
      <c r="P19" s="28"/>
      <c r="Q19" s="28"/>
      <c r="R19" s="28"/>
    </row>
    <row r="20" spans="1:18" ht="12.75">
      <c r="A20" s="3" t="s">
        <v>119</v>
      </c>
      <c r="B20" s="11">
        <v>1</v>
      </c>
      <c r="C20" s="11">
        <v>1</v>
      </c>
      <c r="D20" s="11">
        <v>1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>
        <f t="shared" si="3"/>
        <v>12</v>
      </c>
      <c r="O20" s="28"/>
      <c r="P20" s="28"/>
      <c r="Q20" s="28"/>
      <c r="R20" s="28"/>
    </row>
    <row r="21" spans="1:18" ht="12.75">
      <c r="A21" s="3" t="s">
        <v>121</v>
      </c>
      <c r="B21" s="11">
        <v>3</v>
      </c>
      <c r="C21" s="11">
        <v>3</v>
      </c>
      <c r="D21" s="11">
        <v>3</v>
      </c>
      <c r="E21" s="11">
        <v>3</v>
      </c>
      <c r="F21" s="11">
        <v>3</v>
      </c>
      <c r="G21" s="11">
        <v>3</v>
      </c>
      <c r="H21" s="11">
        <v>3</v>
      </c>
      <c r="I21" s="11">
        <v>3</v>
      </c>
      <c r="J21" s="11">
        <v>3</v>
      </c>
      <c r="K21" s="11">
        <v>3</v>
      </c>
      <c r="L21" s="11">
        <v>3</v>
      </c>
      <c r="M21" s="11">
        <v>3</v>
      </c>
      <c r="N21" s="11">
        <f t="shared" si="3"/>
        <v>36</v>
      </c>
      <c r="O21" s="28"/>
      <c r="P21" s="28"/>
      <c r="Q21" s="28"/>
      <c r="R21" s="28"/>
    </row>
    <row r="22" spans="1:18" ht="12.75">
      <c r="A22" s="3" t="s">
        <v>125</v>
      </c>
      <c r="B22" s="11">
        <v>20</v>
      </c>
      <c r="C22" s="11">
        <v>20</v>
      </c>
      <c r="D22" s="11">
        <v>20</v>
      </c>
      <c r="E22" s="11">
        <v>20</v>
      </c>
      <c r="F22" s="11">
        <v>20</v>
      </c>
      <c r="G22" s="11">
        <v>20</v>
      </c>
      <c r="H22" s="11">
        <v>20</v>
      </c>
      <c r="I22" s="11">
        <v>20</v>
      </c>
      <c r="J22" s="11">
        <v>20</v>
      </c>
      <c r="K22" s="11">
        <v>20</v>
      </c>
      <c r="L22" s="11">
        <v>20</v>
      </c>
      <c r="M22" s="11">
        <v>20</v>
      </c>
      <c r="N22" s="11">
        <f t="shared" si="3"/>
        <v>240</v>
      </c>
      <c r="O22" s="28"/>
      <c r="P22" s="28"/>
      <c r="Q22" s="28"/>
      <c r="R22" s="28"/>
    </row>
    <row r="23" spans="1:20" ht="12.75">
      <c r="A23" s="3" t="s">
        <v>112</v>
      </c>
      <c r="B23" s="11">
        <v>6</v>
      </c>
      <c r="C23" s="11">
        <v>6</v>
      </c>
      <c r="D23" s="11">
        <v>6</v>
      </c>
      <c r="E23" s="11">
        <v>6</v>
      </c>
      <c r="F23" s="11">
        <v>6</v>
      </c>
      <c r="G23" s="11">
        <v>6</v>
      </c>
      <c r="H23" s="11">
        <v>6</v>
      </c>
      <c r="I23" s="11">
        <v>6</v>
      </c>
      <c r="J23" s="11">
        <v>6</v>
      </c>
      <c r="K23" s="11">
        <v>6</v>
      </c>
      <c r="L23" s="11">
        <v>6</v>
      </c>
      <c r="M23" s="11">
        <v>6</v>
      </c>
      <c r="N23" s="11">
        <f t="shared" si="3"/>
        <v>72</v>
      </c>
      <c r="O23" s="11"/>
      <c r="P23" s="11"/>
      <c r="Q23" s="11"/>
      <c r="R23" s="11"/>
      <c r="S23" s="3"/>
      <c r="T23" s="3"/>
    </row>
    <row r="24" spans="1:18" ht="12.75">
      <c r="A24" s="3" t="s">
        <v>120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f t="shared" si="3"/>
        <v>0</v>
      </c>
      <c r="O24" s="28"/>
      <c r="P24" s="28"/>
      <c r="Q24" s="28"/>
      <c r="R24" s="28"/>
    </row>
    <row r="25" spans="1:18" ht="12.75">
      <c r="A25" s="3" t="s">
        <v>116</v>
      </c>
      <c r="B25" s="11">
        <v>3</v>
      </c>
      <c r="C25" s="11">
        <v>3</v>
      </c>
      <c r="D25" s="11">
        <v>3</v>
      </c>
      <c r="E25" s="11">
        <v>3</v>
      </c>
      <c r="F25" s="11">
        <v>3</v>
      </c>
      <c r="G25" s="11">
        <v>3</v>
      </c>
      <c r="H25" s="11">
        <v>3</v>
      </c>
      <c r="I25" s="11">
        <v>3</v>
      </c>
      <c r="J25" s="11">
        <v>3</v>
      </c>
      <c r="K25" s="11">
        <v>3</v>
      </c>
      <c r="L25" s="11">
        <v>3</v>
      </c>
      <c r="M25" s="11">
        <v>3</v>
      </c>
      <c r="N25" s="11">
        <f t="shared" si="3"/>
        <v>36</v>
      </c>
      <c r="O25" s="28"/>
      <c r="P25" s="28"/>
      <c r="Q25" s="28"/>
      <c r="R25" s="28"/>
    </row>
    <row r="26" spans="1:18" ht="12.75">
      <c r="A26" s="3" t="s">
        <v>113</v>
      </c>
      <c r="B26" s="11">
        <v>10</v>
      </c>
      <c r="C26" s="11">
        <v>10</v>
      </c>
      <c r="D26" s="11">
        <v>10</v>
      </c>
      <c r="E26" s="11">
        <v>10</v>
      </c>
      <c r="F26" s="11">
        <v>10</v>
      </c>
      <c r="G26" s="11">
        <v>10</v>
      </c>
      <c r="H26" s="11">
        <v>10</v>
      </c>
      <c r="I26" s="11">
        <v>10</v>
      </c>
      <c r="J26" s="11">
        <v>10</v>
      </c>
      <c r="K26" s="11">
        <v>10</v>
      </c>
      <c r="L26" s="11">
        <v>10</v>
      </c>
      <c r="M26" s="11">
        <v>10</v>
      </c>
      <c r="N26" s="11">
        <f t="shared" si="3"/>
        <v>120</v>
      </c>
      <c r="O26" s="28"/>
      <c r="P26" s="28"/>
      <c r="Q26" s="28"/>
      <c r="R26" s="28"/>
    </row>
    <row r="27" spans="1:18" ht="12.75">
      <c r="A27" s="3" t="s">
        <v>133</v>
      </c>
      <c r="B27" s="11">
        <f>0.03*(SUM(B9:B17)+SUM(B19:B26))</f>
        <v>20.661</v>
      </c>
      <c r="C27" s="11">
        <f aca="true" t="shared" si="11" ref="C27:J27">0.03*(SUM(C9:C17)+SUM(C19:C26))</f>
        <v>18.828</v>
      </c>
      <c r="D27" s="11">
        <f t="shared" si="11"/>
        <v>20.721</v>
      </c>
      <c r="E27" s="11">
        <f t="shared" si="11"/>
        <v>20.13</v>
      </c>
      <c r="F27" s="11">
        <f t="shared" si="11"/>
        <v>20.781000000000002</v>
      </c>
      <c r="G27" s="11">
        <f t="shared" si="11"/>
        <v>20.811</v>
      </c>
      <c r="H27" s="11">
        <f t="shared" si="11"/>
        <v>20.22</v>
      </c>
      <c r="I27" s="11">
        <f t="shared" si="11"/>
        <v>20.871000000000002</v>
      </c>
      <c r="J27" s="11">
        <f t="shared" si="11"/>
        <v>20.279999999999998</v>
      </c>
      <c r="K27" s="11">
        <f>0.03*(SUM(K9:K17)+SUM(K19:K26))</f>
        <v>20.931</v>
      </c>
      <c r="L27" s="11">
        <f>0.03*(SUM(L9:L17)+SUM(L19:L26))</f>
        <v>20.34</v>
      </c>
      <c r="M27" s="11">
        <f>0.03*(SUM(M9:M17)+SUM(M19:M26))</f>
        <v>20.991</v>
      </c>
      <c r="N27" s="11">
        <f t="shared" si="3"/>
        <v>245.56500000000005</v>
      </c>
      <c r="O27" s="28"/>
      <c r="P27" s="28"/>
      <c r="Q27" s="28"/>
      <c r="R27" s="28"/>
    </row>
    <row r="28" spans="1:18" ht="12.75">
      <c r="A28" s="9" t="s">
        <v>131</v>
      </c>
      <c r="B28" s="26">
        <f>SUM(B9:B27)</f>
        <v>744</v>
      </c>
      <c r="C28" s="26">
        <f aca="true" t="shared" si="12" ref="C28:M28">SUM(C9:C27)</f>
        <v>672</v>
      </c>
      <c r="D28" s="26">
        <f t="shared" si="12"/>
        <v>744</v>
      </c>
      <c r="E28" s="26">
        <f t="shared" si="12"/>
        <v>720</v>
      </c>
      <c r="F28" s="26">
        <f t="shared" si="12"/>
        <v>744</v>
      </c>
      <c r="G28" s="26">
        <f t="shared" si="12"/>
        <v>744.0000000000001</v>
      </c>
      <c r="H28" s="26">
        <f t="shared" si="12"/>
        <v>720</v>
      </c>
      <c r="I28" s="26">
        <f t="shared" si="12"/>
        <v>744</v>
      </c>
      <c r="J28" s="26">
        <f t="shared" si="12"/>
        <v>720</v>
      </c>
      <c r="K28" s="26">
        <f t="shared" si="12"/>
        <v>744.0000000000001</v>
      </c>
      <c r="L28" s="26">
        <f t="shared" si="12"/>
        <v>720</v>
      </c>
      <c r="M28" s="26">
        <f t="shared" si="12"/>
        <v>744</v>
      </c>
      <c r="N28" s="11">
        <f t="shared" si="3"/>
        <v>8760</v>
      </c>
      <c r="O28" s="28"/>
      <c r="P28" s="28"/>
      <c r="Q28" s="28"/>
      <c r="R28" s="28"/>
    </row>
    <row r="29" spans="1:2" ht="12.75">
      <c r="A29" s="28"/>
      <c r="B29" s="28"/>
    </row>
    <row r="30" spans="2:16" ht="12.7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41"/>
  <sheetViews>
    <sheetView workbookViewId="0" topLeftCell="A16">
      <selection activeCell="A1" sqref="A1:N39"/>
    </sheetView>
  </sheetViews>
  <sheetFormatPr defaultColWidth="9.00390625" defaultRowHeight="12.75"/>
  <cols>
    <col min="1" max="1" width="62.875" style="0" customWidth="1"/>
    <col min="2" max="14" width="6.75390625" style="0" customWidth="1"/>
  </cols>
  <sheetData>
    <row r="1" spans="1:69" ht="13.5">
      <c r="A1" s="16" t="s">
        <v>134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2.75">
      <c r="A2" s="3" t="s">
        <v>81</v>
      </c>
      <c r="B2" s="3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2.75">
      <c r="A3" s="3" t="s">
        <v>108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ht="12.75">
      <c r="A4" s="9" t="s">
        <v>68</v>
      </c>
      <c r="B4" s="3" t="s">
        <v>69</v>
      </c>
      <c r="C4" s="3" t="s">
        <v>70</v>
      </c>
      <c r="D4" s="3" t="s">
        <v>71</v>
      </c>
      <c r="E4" s="3" t="s">
        <v>72</v>
      </c>
      <c r="F4" s="3" t="s">
        <v>73</v>
      </c>
      <c r="G4" s="3" t="s">
        <v>74</v>
      </c>
      <c r="H4" s="3" t="s">
        <v>75</v>
      </c>
      <c r="I4" s="3" t="s">
        <v>76</v>
      </c>
      <c r="J4" s="3" t="s">
        <v>77</v>
      </c>
      <c r="K4" s="3" t="s">
        <v>78</v>
      </c>
      <c r="L4" s="3" t="s">
        <v>79</v>
      </c>
      <c r="M4" s="3" t="s">
        <v>80</v>
      </c>
      <c r="N4" s="3" t="s">
        <v>135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12.75">
      <c r="A5" s="3"/>
      <c r="B5" s="3" t="s">
        <v>25</v>
      </c>
      <c r="C5" s="3" t="s">
        <v>26</v>
      </c>
      <c r="D5" s="3" t="s">
        <v>4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2.75">
      <c r="A6" s="9" t="s">
        <v>109</v>
      </c>
      <c r="B6" s="31">
        <f>31*24</f>
        <v>744</v>
      </c>
      <c r="C6" s="31">
        <f>28*24</f>
        <v>672</v>
      </c>
      <c r="D6" s="31">
        <f>31*24</f>
        <v>744</v>
      </c>
      <c r="E6" s="31">
        <f>30*24</f>
        <v>720</v>
      </c>
      <c r="F6" s="31">
        <f>31*24</f>
        <v>744</v>
      </c>
      <c r="G6" s="31">
        <f>31*24</f>
        <v>744</v>
      </c>
      <c r="H6" s="31">
        <f>30*24</f>
        <v>720</v>
      </c>
      <c r="I6" s="31">
        <f>31*24</f>
        <v>744</v>
      </c>
      <c r="J6" s="31">
        <f>30*24</f>
        <v>720</v>
      </c>
      <c r="K6" s="31">
        <f>31*24</f>
        <v>744</v>
      </c>
      <c r="L6" s="31">
        <f>30*24</f>
        <v>720</v>
      </c>
      <c r="M6" s="31">
        <f>31*24</f>
        <v>744</v>
      </c>
      <c r="N6" s="11">
        <f>SUM(B6:N6)</f>
        <v>8760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2.75">
      <c r="A7" s="3" t="s">
        <v>126</v>
      </c>
      <c r="B7" s="11">
        <v>31</v>
      </c>
      <c r="C7" s="11">
        <v>28</v>
      </c>
      <c r="D7" s="11">
        <v>31</v>
      </c>
      <c r="E7" s="11">
        <v>30</v>
      </c>
      <c r="F7" s="11">
        <v>31</v>
      </c>
      <c r="G7" s="11">
        <v>31</v>
      </c>
      <c r="H7" s="11">
        <v>30</v>
      </c>
      <c r="I7" s="11">
        <v>31</v>
      </c>
      <c r="J7" s="11">
        <v>30</v>
      </c>
      <c r="K7" s="11">
        <v>31</v>
      </c>
      <c r="L7" s="11">
        <v>30</v>
      </c>
      <c r="M7" s="11">
        <v>31</v>
      </c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2.75">
      <c r="A8" s="9" t="s">
        <v>130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2.75">
      <c r="A9" s="3" t="s">
        <v>127</v>
      </c>
      <c r="B9" s="11">
        <f>100*Т!B9/Т!B6</f>
        <v>33.333333333333336</v>
      </c>
      <c r="C9" s="11">
        <f>100*Т!C9/Т!C6</f>
        <v>33.333333333333336</v>
      </c>
      <c r="D9" s="11">
        <f>100*Т!D9/Т!D6</f>
        <v>33.333333333333336</v>
      </c>
      <c r="E9" s="11">
        <f>100*Т!E9/Т!E6</f>
        <v>33.333333333333336</v>
      </c>
      <c r="F9" s="11">
        <f>100*Т!F9/Т!F6</f>
        <v>33.333333333333336</v>
      </c>
      <c r="G9" s="11">
        <f>100*Т!G9/Т!G6</f>
        <v>33.333333333333336</v>
      </c>
      <c r="H9" s="11">
        <f>100*Т!H9/Т!H6</f>
        <v>33.333333333333336</v>
      </c>
      <c r="I9" s="11">
        <f>100*Т!I9/Т!I6</f>
        <v>33.333333333333336</v>
      </c>
      <c r="J9" s="11">
        <f>100*Т!J9/Т!J6</f>
        <v>33.333333333333336</v>
      </c>
      <c r="K9" s="11">
        <f>100*Т!K9/Т!K6</f>
        <v>33.333333333333336</v>
      </c>
      <c r="L9" s="11">
        <f>100*Т!L9/Т!L6</f>
        <v>33.333333333333336</v>
      </c>
      <c r="M9" s="11">
        <f>100*Т!M9/Т!M6</f>
        <v>33.333333333333336</v>
      </c>
      <c r="N9" s="11">
        <f>SUM(B9:M9)</f>
        <v>399.99999999999994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2.75">
      <c r="A10" s="3" t="s">
        <v>128</v>
      </c>
      <c r="B10" s="11">
        <f>100*Т!B10/Т!B6</f>
        <v>6.25</v>
      </c>
      <c r="C10" s="11">
        <f>100*Т!C10/Т!C6</f>
        <v>6.25</v>
      </c>
      <c r="D10" s="11">
        <f>100*Т!D10/Т!D6</f>
        <v>6.25</v>
      </c>
      <c r="E10" s="11">
        <f>100*Т!E10/Т!E6</f>
        <v>6.25</v>
      </c>
      <c r="F10" s="11">
        <f>100*Т!F10/Т!F6</f>
        <v>6.25</v>
      </c>
      <c r="G10" s="11">
        <f>100*Т!G10/Т!G6</f>
        <v>6.25</v>
      </c>
      <c r="H10" s="11">
        <f>100*Т!H10/Т!H6</f>
        <v>6.25</v>
      </c>
      <c r="I10" s="11">
        <f>100*Т!I10/Т!I6</f>
        <v>6.25</v>
      </c>
      <c r="J10" s="11">
        <f>100*Т!J10/Т!J6</f>
        <v>6.25</v>
      </c>
      <c r="K10" s="11">
        <f>100*Т!K10/Т!K6</f>
        <v>6.25</v>
      </c>
      <c r="L10" s="11">
        <f>100*Т!L10/Т!L6</f>
        <v>6.25</v>
      </c>
      <c r="M10" s="11">
        <f>100*Т!M10/Т!M6</f>
        <v>6.25</v>
      </c>
      <c r="N10" s="11">
        <f>SUM(B10:M10)</f>
        <v>75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2.75">
      <c r="A11" s="3" t="s">
        <v>110</v>
      </c>
      <c r="B11" s="11">
        <f>100*Т!B11/Т!B6</f>
        <v>12.5</v>
      </c>
      <c r="C11" s="11">
        <f>100*Т!C11/Т!C6</f>
        <v>12.5</v>
      </c>
      <c r="D11" s="11">
        <f>100*Т!D11/Т!D6</f>
        <v>12.5</v>
      </c>
      <c r="E11" s="11">
        <f>100*Т!E11/Т!E6</f>
        <v>12.5</v>
      </c>
      <c r="F11" s="11">
        <f>100*Т!F11/Т!F6</f>
        <v>12.5</v>
      </c>
      <c r="G11" s="11">
        <f>100*Т!G11/Т!G6</f>
        <v>12.5</v>
      </c>
      <c r="H11" s="11">
        <f>100*Т!H11/Т!H6</f>
        <v>12.5</v>
      </c>
      <c r="I11" s="11">
        <f>100*Т!I11/Т!I6</f>
        <v>12.5</v>
      </c>
      <c r="J11" s="11">
        <f>100*Т!J11/Т!J6</f>
        <v>12.5</v>
      </c>
      <c r="K11" s="11">
        <f>100*Т!K11/Т!K6</f>
        <v>12.5</v>
      </c>
      <c r="L11" s="11">
        <f>100*Т!L11/Т!L6</f>
        <v>12.5</v>
      </c>
      <c r="M11" s="11">
        <f>100*Т!M11/Т!M6</f>
        <v>12.5</v>
      </c>
      <c r="N11" s="11">
        <f aca="true" t="shared" si="0" ref="N11:N27">SUM(B11:M11)</f>
        <v>150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2.75">
      <c r="A12" s="3" t="s">
        <v>111</v>
      </c>
      <c r="B12" s="11">
        <f>100*Т!B12/Т!B6</f>
        <v>18.75</v>
      </c>
      <c r="C12" s="11">
        <f>100*Т!C12/Т!C6</f>
        <v>18.75</v>
      </c>
      <c r="D12" s="11">
        <f>100*Т!D12/Т!D6</f>
        <v>18.75</v>
      </c>
      <c r="E12" s="11">
        <f>100*Т!E12/Т!E6</f>
        <v>18.75</v>
      </c>
      <c r="F12" s="11">
        <f>100*Т!F12/Т!F6</f>
        <v>18.75</v>
      </c>
      <c r="G12" s="11">
        <f>100*Т!G12/Т!G6</f>
        <v>18.75</v>
      </c>
      <c r="H12" s="11">
        <f>100*Т!H12/Т!H6</f>
        <v>18.75</v>
      </c>
      <c r="I12" s="11">
        <f>100*Т!I12/Т!I6</f>
        <v>18.75</v>
      </c>
      <c r="J12" s="11">
        <f>100*Т!J12/Т!J6</f>
        <v>18.75</v>
      </c>
      <c r="K12" s="11">
        <f>100*Т!K12/Т!K6</f>
        <v>18.75</v>
      </c>
      <c r="L12" s="11">
        <f>100*Т!L12/Т!L6</f>
        <v>18.75</v>
      </c>
      <c r="M12" s="11">
        <f>100*Т!M12/Т!M6</f>
        <v>18.75</v>
      </c>
      <c r="N12" s="11">
        <f t="shared" si="0"/>
        <v>225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2.75">
      <c r="A13" s="3" t="s">
        <v>122</v>
      </c>
      <c r="B13" s="11">
        <f>100*Т!B13/Т!B6</f>
        <v>2.0833333333333335</v>
      </c>
      <c r="C13" s="11">
        <f>100*Т!C13/Т!C6</f>
        <v>2.0833333333333335</v>
      </c>
      <c r="D13" s="11">
        <f>100*Т!D13/Т!D6</f>
        <v>2.0833333333333335</v>
      </c>
      <c r="E13" s="11">
        <f>100*Т!E13/Т!E6</f>
        <v>2.0833333333333335</v>
      </c>
      <c r="F13" s="11">
        <f>100*Т!F13/Т!F6</f>
        <v>2.0833333333333335</v>
      </c>
      <c r="G13" s="11">
        <f>100*Т!G13/Т!G6</f>
        <v>2.0833333333333335</v>
      </c>
      <c r="H13" s="11">
        <f>100*Т!H13/Т!H6</f>
        <v>2.0833333333333335</v>
      </c>
      <c r="I13" s="11">
        <f>100*Т!I13/Т!I6</f>
        <v>2.0833333333333335</v>
      </c>
      <c r="J13" s="11">
        <f>100*Т!J13/Т!J6</f>
        <v>2.0833333333333335</v>
      </c>
      <c r="K13" s="11">
        <f>100*Т!K13/Т!K6</f>
        <v>2.0833333333333335</v>
      </c>
      <c r="L13" s="11">
        <f>100*Т!L13/Т!L6</f>
        <v>2.0833333333333335</v>
      </c>
      <c r="M13" s="11">
        <f>100*Т!M13/Т!M6</f>
        <v>2.0833333333333335</v>
      </c>
      <c r="N13" s="11">
        <f t="shared" si="0"/>
        <v>24.999999999999996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2.75">
      <c r="A14" s="3" t="s">
        <v>123</v>
      </c>
      <c r="B14" s="11">
        <f>100*Т!B14/Т!B6</f>
        <v>4.166666666666667</v>
      </c>
      <c r="C14" s="11">
        <f>100*Т!C14/Т!C6</f>
        <v>4.166666666666667</v>
      </c>
      <c r="D14" s="11">
        <f>100*Т!D14/Т!D6</f>
        <v>4.166666666666667</v>
      </c>
      <c r="E14" s="11">
        <f>100*Т!E14/Т!E6</f>
        <v>4.166666666666667</v>
      </c>
      <c r="F14" s="11">
        <f>100*Т!F14/Т!F6</f>
        <v>4.166666666666667</v>
      </c>
      <c r="G14" s="11">
        <f>100*Т!G14/Т!G6</f>
        <v>4.166666666666667</v>
      </c>
      <c r="H14" s="11">
        <f>100*Т!H14/Т!H6</f>
        <v>4.166666666666667</v>
      </c>
      <c r="I14" s="11">
        <f>100*Т!I14/Т!I6</f>
        <v>4.166666666666667</v>
      </c>
      <c r="J14" s="11">
        <f>100*Т!J14/Т!J6</f>
        <v>4.166666666666667</v>
      </c>
      <c r="K14" s="11">
        <f>100*Т!K14/Т!K6</f>
        <v>4.166666666666667</v>
      </c>
      <c r="L14" s="11">
        <f>100*Т!L14/Т!L6</f>
        <v>4.166666666666667</v>
      </c>
      <c r="M14" s="11">
        <f>100*Т!M14/Т!M6</f>
        <v>4.166666666666667</v>
      </c>
      <c r="N14" s="11">
        <f t="shared" si="0"/>
        <v>49.99999999999999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2.75">
      <c r="A15" s="3" t="s">
        <v>115</v>
      </c>
      <c r="B15" s="11">
        <f>100*Т!B15/Т!B6</f>
        <v>4.166666666666667</v>
      </c>
      <c r="C15" s="11">
        <f>100*Т!C15/Т!C6</f>
        <v>4.166666666666667</v>
      </c>
      <c r="D15" s="11">
        <f>100*Т!D15/Т!D6</f>
        <v>4.166666666666667</v>
      </c>
      <c r="E15" s="11">
        <f>100*Т!E15/Т!E6</f>
        <v>4.166666666666667</v>
      </c>
      <c r="F15" s="11">
        <f>100*Т!F15/Т!F6</f>
        <v>4.166666666666667</v>
      </c>
      <c r="G15" s="11">
        <f>100*Т!G15/Т!G6</f>
        <v>4.166666666666667</v>
      </c>
      <c r="H15" s="11">
        <f>100*Т!H15/Т!H6</f>
        <v>4.166666666666667</v>
      </c>
      <c r="I15" s="11">
        <f>100*Т!I15/Т!I6</f>
        <v>4.166666666666667</v>
      </c>
      <c r="J15" s="11">
        <f>100*Т!J15/Т!J6</f>
        <v>4.166666666666667</v>
      </c>
      <c r="K15" s="11">
        <f>100*Т!K15/Т!K6</f>
        <v>4.166666666666667</v>
      </c>
      <c r="L15" s="11">
        <f>100*Т!L15/Т!L6</f>
        <v>4.166666666666667</v>
      </c>
      <c r="M15" s="11">
        <f>100*Т!M15/Т!M6</f>
        <v>4.166666666666667</v>
      </c>
      <c r="N15" s="11">
        <f t="shared" si="0"/>
        <v>49.99999999999999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2.75">
      <c r="A16" s="3" t="s">
        <v>124</v>
      </c>
      <c r="B16" s="11">
        <f>100*Т!B16/Т!B6</f>
        <v>0.5376344086021505</v>
      </c>
      <c r="C16" s="11">
        <f>100*Т!C16/Т!C6</f>
        <v>0.7440476190476191</v>
      </c>
      <c r="D16" s="11">
        <f>100*Т!D16/Т!D6</f>
        <v>0.8064516129032258</v>
      </c>
      <c r="E16" s="11">
        <f>100*Т!E16/Т!E6</f>
        <v>0.9722222222222222</v>
      </c>
      <c r="F16" s="11">
        <f>100*Т!F16/Т!F6</f>
        <v>1.075268817204301</v>
      </c>
      <c r="G16" s="11">
        <f>100*Т!G16/Т!G6</f>
        <v>1.2096774193548387</v>
      </c>
      <c r="H16" s="11">
        <f>100*Т!H16/Т!H6</f>
        <v>1.3888888888888888</v>
      </c>
      <c r="I16" s="11">
        <f>100*Т!I16/Т!I6</f>
        <v>1.478494623655914</v>
      </c>
      <c r="J16" s="11">
        <f>100*Т!J16/Т!J6</f>
        <v>1.6666666666666667</v>
      </c>
      <c r="K16" s="11">
        <f>100*Т!K16/Т!K6</f>
        <v>1.7473118279569892</v>
      </c>
      <c r="L16" s="11">
        <f>100*Т!L16/Т!L6</f>
        <v>1.9444444444444444</v>
      </c>
      <c r="M16" s="11">
        <f>100*Т!M16/Т!M6</f>
        <v>2.0161290322580645</v>
      </c>
      <c r="N16" s="11">
        <f t="shared" si="0"/>
        <v>15.587237583205326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12.75">
      <c r="A17" s="3" t="s">
        <v>114</v>
      </c>
      <c r="B17" s="11">
        <f>100*Т!B17/Т!B6</f>
        <v>4.166666666666667</v>
      </c>
      <c r="C17" s="11">
        <f>100*Т!C17/Т!C6</f>
        <v>4.166666666666667</v>
      </c>
      <c r="D17" s="11">
        <f>100*Т!D17/Т!D6</f>
        <v>4.166666666666667</v>
      </c>
      <c r="E17" s="11">
        <f>100*Т!E17/Т!E6</f>
        <v>4.166666666666667</v>
      </c>
      <c r="F17" s="11">
        <f>100*Т!F17/Т!F6</f>
        <v>4.166666666666667</v>
      </c>
      <c r="G17" s="11">
        <f>100*Т!G17/Т!G6</f>
        <v>4.166666666666667</v>
      </c>
      <c r="H17" s="11">
        <f>100*Т!H17/Т!H6</f>
        <v>4.166666666666667</v>
      </c>
      <c r="I17" s="11">
        <f>100*Т!I17/Т!I6</f>
        <v>4.166666666666667</v>
      </c>
      <c r="J17" s="11">
        <f>100*Т!J17/Т!J6</f>
        <v>4.166666666666667</v>
      </c>
      <c r="K17" s="11">
        <f>100*Т!K17/Т!K6</f>
        <v>4.166666666666667</v>
      </c>
      <c r="L17" s="11">
        <f>100*Т!L17/Т!L6</f>
        <v>4.166666666666667</v>
      </c>
      <c r="M17" s="11">
        <f>100*Т!M17/Т!M6</f>
        <v>4.166666666666667</v>
      </c>
      <c r="N17" s="11">
        <f t="shared" si="0"/>
        <v>49.99999999999999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12.75">
      <c r="A18" s="3" t="s">
        <v>117</v>
      </c>
      <c r="B18" s="11">
        <f>100*Т!B18/Т!B6</f>
        <v>4.655779569892473</v>
      </c>
      <c r="C18" s="11">
        <f>100*Т!C18/Т!C6</f>
        <v>3.8053571428571433</v>
      </c>
      <c r="D18" s="11">
        <f>100*Т!D18/Т!D6</f>
        <v>4.378897849462365</v>
      </c>
      <c r="E18" s="11">
        <f>100*Т!E18/Т!E6</f>
        <v>4.009722222222223</v>
      </c>
      <c r="F18" s="11">
        <f>100*Т!F18/Т!F6</f>
        <v>4.102016129032257</v>
      </c>
      <c r="G18" s="11">
        <f>100*Т!G18/Т!G6</f>
        <v>3.963575268817205</v>
      </c>
      <c r="H18" s="11">
        <f>100*Т!H18/Т!H6</f>
        <v>3.5805555555555557</v>
      </c>
      <c r="I18" s="11">
        <f>100*Т!I18/Т!I6</f>
        <v>3.686693548387097</v>
      </c>
      <c r="J18" s="11">
        <f>100*Т!J18/Т!J6</f>
        <v>3.2944444444444443</v>
      </c>
      <c r="K18" s="11">
        <f>100*Т!K18/Т!K6</f>
        <v>3.4098118279569896</v>
      </c>
      <c r="L18" s="11">
        <f>100*Т!L18/Т!L6</f>
        <v>3.008333333333333</v>
      </c>
      <c r="M18" s="11">
        <f>100*Т!M18/Т!M6</f>
        <v>3.132930107526881</v>
      </c>
      <c r="N18" s="11">
        <f t="shared" si="0"/>
        <v>45.02811699948796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12.75">
      <c r="A19" s="3" t="s">
        <v>118</v>
      </c>
      <c r="B19" s="11">
        <f>100*Т!B19/Т!B6</f>
        <v>0.8333333333333334</v>
      </c>
      <c r="C19" s="11">
        <f>100*Т!C19/Т!C6</f>
        <v>0.8333333333333334</v>
      </c>
      <c r="D19" s="11">
        <f>100*Т!D19/Т!D6</f>
        <v>0.8333333333333334</v>
      </c>
      <c r="E19" s="11">
        <f>100*Т!E19/Т!E6</f>
        <v>0.8333333333333334</v>
      </c>
      <c r="F19" s="11">
        <f>100*Т!F19/Т!F6</f>
        <v>0.8333333333333334</v>
      </c>
      <c r="G19" s="11">
        <f>100*Т!G19/Т!G6</f>
        <v>0.8333333333333334</v>
      </c>
      <c r="H19" s="11">
        <f>100*Т!H19/Т!H6</f>
        <v>0.8333333333333334</v>
      </c>
      <c r="I19" s="11">
        <f>100*Т!I19/Т!I6</f>
        <v>0.8333333333333334</v>
      </c>
      <c r="J19" s="11">
        <f>100*Т!J19/Т!J6</f>
        <v>0.8333333333333334</v>
      </c>
      <c r="K19" s="11">
        <f>100*Т!K19/Т!K6</f>
        <v>0.8333333333333334</v>
      </c>
      <c r="L19" s="11">
        <f>100*Т!L19/Т!L6</f>
        <v>0.8333333333333334</v>
      </c>
      <c r="M19" s="11">
        <f>100*Т!M19/Т!M6</f>
        <v>0.8333333333333334</v>
      </c>
      <c r="N19" s="11">
        <f t="shared" si="0"/>
        <v>10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12.75">
      <c r="A20" s="3" t="s">
        <v>119</v>
      </c>
      <c r="B20" s="11">
        <f>100*Т!B20/Т!B6</f>
        <v>0.13440860215053763</v>
      </c>
      <c r="C20" s="11">
        <f>100*Т!C20/Т!C6</f>
        <v>0.1488095238095238</v>
      </c>
      <c r="D20" s="11">
        <f>100*Т!D20/Т!D6</f>
        <v>0.13440860215053763</v>
      </c>
      <c r="E20" s="11">
        <f>100*Т!E20/Т!E6</f>
        <v>0.1388888888888889</v>
      </c>
      <c r="F20" s="11">
        <f>100*Т!F20/Т!F6</f>
        <v>0.13440860215053763</v>
      </c>
      <c r="G20" s="11">
        <f>100*Т!G20/Т!G6</f>
        <v>0.13440860215053763</v>
      </c>
      <c r="H20" s="11">
        <f>100*Т!H20/Т!H6</f>
        <v>0.1388888888888889</v>
      </c>
      <c r="I20" s="11">
        <f>100*Т!I20/Т!I6</f>
        <v>0.13440860215053763</v>
      </c>
      <c r="J20" s="11">
        <f>100*Т!J20/Т!J6</f>
        <v>0.1388888888888889</v>
      </c>
      <c r="K20" s="11">
        <f>100*Т!K20/Т!K6</f>
        <v>0.13440860215053763</v>
      </c>
      <c r="L20" s="11">
        <f>100*Т!L20/Т!L6</f>
        <v>0.1388888888888889</v>
      </c>
      <c r="M20" s="11">
        <f>100*Т!M20/Т!M6</f>
        <v>0.13440860215053763</v>
      </c>
      <c r="N20" s="11">
        <f t="shared" si="0"/>
        <v>1.6452252944188426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12.75">
      <c r="A21" s="3" t="s">
        <v>121</v>
      </c>
      <c r="B21" s="11">
        <f>100*Т!B21/Т!B6</f>
        <v>0.4032258064516129</v>
      </c>
      <c r="C21" s="11">
        <f>100*Т!C21/Т!C6</f>
        <v>0.44642857142857145</v>
      </c>
      <c r="D21" s="11">
        <f>100*Т!D21/Т!D6</f>
        <v>0.4032258064516129</v>
      </c>
      <c r="E21" s="11">
        <f>100*Т!E21/Т!E6</f>
        <v>0.4166666666666667</v>
      </c>
      <c r="F21" s="11">
        <f>100*Т!F21/Т!F6</f>
        <v>0.4032258064516129</v>
      </c>
      <c r="G21" s="11">
        <f>100*Т!G21/Т!G6</f>
        <v>0.4032258064516129</v>
      </c>
      <c r="H21" s="11">
        <f>100*Т!H21/Т!H6</f>
        <v>0.4166666666666667</v>
      </c>
      <c r="I21" s="11">
        <f>100*Т!I21/Т!I6</f>
        <v>0.4032258064516129</v>
      </c>
      <c r="J21" s="11">
        <f>100*Т!J21/Т!J6</f>
        <v>0.4166666666666667</v>
      </c>
      <c r="K21" s="11">
        <f>100*Т!K21/Т!K6</f>
        <v>0.4032258064516129</v>
      </c>
      <c r="L21" s="11">
        <f>100*Т!L21/Т!L6</f>
        <v>0.4166666666666667</v>
      </c>
      <c r="M21" s="11">
        <f>100*Т!M21/Т!M6</f>
        <v>0.4032258064516129</v>
      </c>
      <c r="N21" s="11">
        <f t="shared" si="0"/>
        <v>4.935675883256528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12.75">
      <c r="A22" s="3" t="s">
        <v>125</v>
      </c>
      <c r="B22" s="11">
        <f>100*Т!B22/Т!B6</f>
        <v>2.6881720430107525</v>
      </c>
      <c r="C22" s="11">
        <f>100*Т!C22/Т!C6</f>
        <v>2.9761904761904763</v>
      </c>
      <c r="D22" s="11">
        <f>100*Т!D22/Т!D6</f>
        <v>2.6881720430107525</v>
      </c>
      <c r="E22" s="11">
        <f>100*Т!E22/Т!E6</f>
        <v>2.7777777777777777</v>
      </c>
      <c r="F22" s="11">
        <f>100*Т!F22/Т!F6</f>
        <v>2.6881720430107525</v>
      </c>
      <c r="G22" s="11">
        <f>100*Т!G22/Т!G6</f>
        <v>2.6881720430107525</v>
      </c>
      <c r="H22" s="11">
        <f>100*Т!H22/Т!H6</f>
        <v>2.7777777777777777</v>
      </c>
      <c r="I22" s="11">
        <f>100*Т!I22/Т!I6</f>
        <v>2.6881720430107525</v>
      </c>
      <c r="J22" s="11">
        <f>100*Т!J22/Т!J6</f>
        <v>2.7777777777777777</v>
      </c>
      <c r="K22" s="11">
        <f>100*Т!K22/Т!K6</f>
        <v>2.6881720430107525</v>
      </c>
      <c r="L22" s="11">
        <f>100*Т!L22/Т!L6</f>
        <v>2.7777777777777777</v>
      </c>
      <c r="M22" s="11">
        <f>100*Т!M22/Т!M6</f>
        <v>2.6881720430107525</v>
      </c>
      <c r="N22" s="11">
        <f t="shared" si="0"/>
        <v>32.90450588837685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12.75">
      <c r="A23" s="3" t="s">
        <v>112</v>
      </c>
      <c r="B23" s="11">
        <f>100*Т!B23/Т!B6</f>
        <v>0.8064516129032258</v>
      </c>
      <c r="C23" s="11">
        <f>100*Т!C23/Т!C6</f>
        <v>0.8928571428571429</v>
      </c>
      <c r="D23" s="11">
        <f>100*Т!D23/Т!D6</f>
        <v>0.8064516129032258</v>
      </c>
      <c r="E23" s="11">
        <f>100*Т!E23/Т!E6</f>
        <v>0.8333333333333334</v>
      </c>
      <c r="F23" s="11">
        <f>100*Т!F23/Т!F6</f>
        <v>0.8064516129032258</v>
      </c>
      <c r="G23" s="11">
        <f>100*Т!G23/Т!G6</f>
        <v>0.8064516129032258</v>
      </c>
      <c r="H23" s="11">
        <f>100*Т!H23/Т!H6</f>
        <v>0.8333333333333334</v>
      </c>
      <c r="I23" s="11">
        <f>100*Т!I23/Т!I6</f>
        <v>0.8064516129032258</v>
      </c>
      <c r="J23" s="11">
        <f>100*Т!J23/Т!J6</f>
        <v>0.8333333333333334</v>
      </c>
      <c r="K23" s="11">
        <f>100*Т!K23/Т!K6</f>
        <v>0.8064516129032258</v>
      </c>
      <c r="L23" s="11">
        <f>100*Т!L23/Т!L6</f>
        <v>0.8333333333333334</v>
      </c>
      <c r="M23" s="11">
        <f>100*Т!M23/Т!M6</f>
        <v>0.8064516129032258</v>
      </c>
      <c r="N23" s="11">
        <f t="shared" si="0"/>
        <v>9.871351766513056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12.75">
      <c r="A24" s="3" t="s">
        <v>120</v>
      </c>
      <c r="B24" s="11">
        <f>100*Т!B24/Т!B6</f>
        <v>0</v>
      </c>
      <c r="C24" s="11">
        <f>100*Т!C24/Т!C6</f>
        <v>0</v>
      </c>
      <c r="D24" s="11">
        <f>100*Т!D24/Т!D6</f>
        <v>0</v>
      </c>
      <c r="E24" s="11">
        <f>100*Т!E24/Т!E6</f>
        <v>0</v>
      </c>
      <c r="F24" s="11">
        <f>100*Т!F24/Т!F6</f>
        <v>0</v>
      </c>
      <c r="G24" s="11">
        <f>100*Т!G24/Т!G6</f>
        <v>0</v>
      </c>
      <c r="H24" s="11">
        <f>100*Т!H24/Т!H6</f>
        <v>0</v>
      </c>
      <c r="I24" s="11">
        <f>100*Т!I24/Т!I6</f>
        <v>0</v>
      </c>
      <c r="J24" s="11">
        <f>100*Т!J24/Т!J6</f>
        <v>0</v>
      </c>
      <c r="K24" s="11">
        <f>100*Т!K24/Т!K6</f>
        <v>0</v>
      </c>
      <c r="L24" s="11">
        <f>100*Т!L24/Т!L6</f>
        <v>0</v>
      </c>
      <c r="M24" s="11">
        <f>100*Т!M24/Т!M6</f>
        <v>0</v>
      </c>
      <c r="N24" s="11">
        <f t="shared" si="0"/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12.75">
      <c r="A25" s="3" t="s">
        <v>116</v>
      </c>
      <c r="B25" s="11">
        <f>100*Т!B25/Т!B6</f>
        <v>0.4032258064516129</v>
      </c>
      <c r="C25" s="11">
        <f>100*Т!C25/Т!C6</f>
        <v>0.44642857142857145</v>
      </c>
      <c r="D25" s="11">
        <f>100*Т!D25/Т!D6</f>
        <v>0.4032258064516129</v>
      </c>
      <c r="E25" s="11">
        <f>100*Т!E25/Т!E6</f>
        <v>0.4166666666666667</v>
      </c>
      <c r="F25" s="11">
        <f>100*Т!F25/Т!F6</f>
        <v>0.4032258064516129</v>
      </c>
      <c r="G25" s="11">
        <f>100*Т!G25/Т!G6</f>
        <v>0.4032258064516129</v>
      </c>
      <c r="H25" s="11">
        <f>100*Т!H25/Т!H6</f>
        <v>0.4166666666666667</v>
      </c>
      <c r="I25" s="11">
        <f>100*Т!I25/Т!I6</f>
        <v>0.4032258064516129</v>
      </c>
      <c r="J25" s="11">
        <f>100*Т!J25/Т!J6</f>
        <v>0.4166666666666667</v>
      </c>
      <c r="K25" s="11">
        <f>100*Т!K25/Т!K6</f>
        <v>0.4032258064516129</v>
      </c>
      <c r="L25" s="11">
        <f>100*Т!L25/Т!L6</f>
        <v>0.4166666666666667</v>
      </c>
      <c r="M25" s="11">
        <f>100*Т!M25/Т!M6</f>
        <v>0.4032258064516129</v>
      </c>
      <c r="N25" s="11">
        <f t="shared" si="0"/>
        <v>4.935675883256528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12.75">
      <c r="A26" s="3" t="s">
        <v>113</v>
      </c>
      <c r="B26" s="11">
        <f>100*Т!B26/Т!B6</f>
        <v>1.3440860215053763</v>
      </c>
      <c r="C26" s="11">
        <f>100*Т!C26/Т!C6</f>
        <v>1.4880952380952381</v>
      </c>
      <c r="D26" s="11">
        <f>100*Т!D26/Т!D6</f>
        <v>1.3440860215053763</v>
      </c>
      <c r="E26" s="11">
        <f>100*Т!E26/Т!E6</f>
        <v>1.3888888888888888</v>
      </c>
      <c r="F26" s="11">
        <f>100*Т!F26/Т!F6</f>
        <v>1.3440860215053763</v>
      </c>
      <c r="G26" s="11">
        <f>100*Т!G26/Т!G6</f>
        <v>1.3440860215053763</v>
      </c>
      <c r="H26" s="11">
        <f>100*Т!H26/Т!H6</f>
        <v>1.3888888888888888</v>
      </c>
      <c r="I26" s="11">
        <f>100*Т!I26/Т!I6</f>
        <v>1.3440860215053763</v>
      </c>
      <c r="J26" s="11">
        <f>100*Т!J26/Т!J6</f>
        <v>1.3888888888888888</v>
      </c>
      <c r="K26" s="11">
        <f>100*Т!K26/Т!K6</f>
        <v>1.3440860215053763</v>
      </c>
      <c r="L26" s="11">
        <f>100*Т!L26/Т!L6</f>
        <v>1.3888888888888888</v>
      </c>
      <c r="M26" s="11">
        <f>100*Т!M26/Т!M6</f>
        <v>1.3440860215053763</v>
      </c>
      <c r="N26" s="11">
        <f t="shared" si="0"/>
        <v>16.452252944188427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ht="12.75">
      <c r="A27" s="3" t="s">
        <v>133</v>
      </c>
      <c r="B27" s="11">
        <f>100*Т!B27/Т!B6</f>
        <v>2.7770161290322584</v>
      </c>
      <c r="C27" s="11">
        <f>100*Т!C27/Т!C6</f>
        <v>2.8017857142857143</v>
      </c>
      <c r="D27" s="11">
        <f>100*Т!D27/Т!D6</f>
        <v>2.7850806451612904</v>
      </c>
      <c r="E27" s="11">
        <f>100*Т!E27/Т!E6</f>
        <v>2.7958333333333334</v>
      </c>
      <c r="F27" s="11">
        <f>100*Т!F27/Т!F6</f>
        <v>2.793145161290323</v>
      </c>
      <c r="G27" s="11">
        <f>100*Т!G27/Т!G6</f>
        <v>2.7971774193548384</v>
      </c>
      <c r="H27" s="11">
        <f>100*Т!H27/Т!H6</f>
        <v>2.808333333333333</v>
      </c>
      <c r="I27" s="11">
        <f>100*Т!I27/Т!I6</f>
        <v>2.8052419354838714</v>
      </c>
      <c r="J27" s="11">
        <f>100*Т!J27/Т!J6</f>
        <v>2.8166666666666664</v>
      </c>
      <c r="K27" s="11">
        <f>100*Т!K27/Т!K6</f>
        <v>2.813306451612903</v>
      </c>
      <c r="L27" s="11">
        <f>100*Т!L27/Т!L6</f>
        <v>2.825</v>
      </c>
      <c r="M27" s="11">
        <f>100*Т!M27/Т!M6</f>
        <v>2.8213709677419354</v>
      </c>
      <c r="N27" s="11">
        <f t="shared" si="0"/>
        <v>33.639957757296465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ht="12.75">
      <c r="A28" s="9" t="s">
        <v>131</v>
      </c>
      <c r="B28" s="11">
        <f aca="true" t="shared" si="1" ref="B28:M28">SUM(B9:B27)</f>
        <v>100.00000000000003</v>
      </c>
      <c r="C28" s="11">
        <f t="shared" si="1"/>
        <v>100.00000000000001</v>
      </c>
      <c r="D28" s="11">
        <f t="shared" si="1"/>
        <v>100.00000000000003</v>
      </c>
      <c r="E28" s="11">
        <f t="shared" si="1"/>
        <v>100.00000000000001</v>
      </c>
      <c r="F28" s="11">
        <f t="shared" si="1"/>
        <v>100.00000000000003</v>
      </c>
      <c r="G28" s="11">
        <f t="shared" si="1"/>
        <v>100.00000000000003</v>
      </c>
      <c r="H28" s="11">
        <f t="shared" si="1"/>
        <v>100</v>
      </c>
      <c r="I28" s="11">
        <f t="shared" si="1"/>
        <v>100.00000000000004</v>
      </c>
      <c r="J28" s="11">
        <f t="shared" si="1"/>
        <v>100</v>
      </c>
      <c r="K28" s="11">
        <f t="shared" si="1"/>
        <v>100.00000000000003</v>
      </c>
      <c r="L28" s="11">
        <f t="shared" si="1"/>
        <v>100.00000000000001</v>
      </c>
      <c r="M28" s="11">
        <f t="shared" si="1"/>
        <v>100.00000000000003</v>
      </c>
      <c r="N28" s="11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ht="12.75">
      <c r="A29" s="3"/>
      <c r="B29" s="3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18" ht="12.75">
      <c r="A31" s="9" t="s">
        <v>89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5" t="s">
        <v>90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 t="s">
        <v>96</v>
      </c>
      <c r="O32" s="3"/>
      <c r="P32" s="3"/>
      <c r="Q32" s="3"/>
      <c r="R32" s="3"/>
    </row>
    <row r="33" spans="1:18" ht="12.75">
      <c r="A33" s="3" t="s">
        <v>137</v>
      </c>
      <c r="B33" s="11">
        <f aca="true" t="shared" si="2" ref="B33:M33">B9+B10+B11+B13+B22</f>
        <v>56.85483870967742</v>
      </c>
      <c r="C33" s="11">
        <f t="shared" si="2"/>
        <v>57.142857142857146</v>
      </c>
      <c r="D33" s="11">
        <f t="shared" si="2"/>
        <v>56.85483870967742</v>
      </c>
      <c r="E33" s="11">
        <f t="shared" si="2"/>
        <v>56.94444444444445</v>
      </c>
      <c r="F33" s="11">
        <f t="shared" si="2"/>
        <v>56.85483870967742</v>
      </c>
      <c r="G33" s="11">
        <f t="shared" si="2"/>
        <v>56.85483870967742</v>
      </c>
      <c r="H33" s="11">
        <f t="shared" si="2"/>
        <v>56.94444444444445</v>
      </c>
      <c r="I33" s="11">
        <f t="shared" si="2"/>
        <v>56.85483870967742</v>
      </c>
      <c r="J33" s="11">
        <f t="shared" si="2"/>
        <v>56.94444444444445</v>
      </c>
      <c r="K33" s="11">
        <f t="shared" si="2"/>
        <v>56.85483870967742</v>
      </c>
      <c r="L33" s="11">
        <f t="shared" si="2"/>
        <v>56.94444444444445</v>
      </c>
      <c r="M33" s="11">
        <f t="shared" si="2"/>
        <v>56.85483870967742</v>
      </c>
      <c r="N33" s="31">
        <f aca="true" t="shared" si="3" ref="N33:N39">SUM(B33:M33)/12</f>
        <v>56.908708824031415</v>
      </c>
      <c r="O33" s="3"/>
      <c r="P33" s="3"/>
      <c r="Q33" s="3"/>
      <c r="R33" s="3"/>
    </row>
    <row r="34" spans="1:18" ht="12.75">
      <c r="A34" s="3" t="s">
        <v>136</v>
      </c>
      <c r="B34" s="11">
        <f aca="true" t="shared" si="4" ref="B34:M34">B15+B16+B25</f>
        <v>5.107526881720431</v>
      </c>
      <c r="C34" s="11">
        <f t="shared" si="4"/>
        <v>5.357142857142858</v>
      </c>
      <c r="D34" s="11">
        <f t="shared" si="4"/>
        <v>5.376344086021506</v>
      </c>
      <c r="E34" s="11">
        <f t="shared" si="4"/>
        <v>5.555555555555556</v>
      </c>
      <c r="F34" s="11">
        <f t="shared" si="4"/>
        <v>5.645161290322581</v>
      </c>
      <c r="G34" s="11">
        <f t="shared" si="4"/>
        <v>5.779569892473119</v>
      </c>
      <c r="H34" s="11">
        <f t="shared" si="4"/>
        <v>5.972222222222222</v>
      </c>
      <c r="I34" s="11">
        <f t="shared" si="4"/>
        <v>6.048387096774194</v>
      </c>
      <c r="J34" s="11">
        <f t="shared" si="4"/>
        <v>6.250000000000001</v>
      </c>
      <c r="K34" s="11">
        <f t="shared" si="4"/>
        <v>6.317204301075269</v>
      </c>
      <c r="L34" s="11">
        <f t="shared" si="4"/>
        <v>6.527777777777779</v>
      </c>
      <c r="M34" s="11">
        <f t="shared" si="4"/>
        <v>6.586021505376345</v>
      </c>
      <c r="N34" s="31">
        <f t="shared" si="3"/>
        <v>5.876909455538488</v>
      </c>
      <c r="O34" s="3"/>
      <c r="P34" s="3"/>
      <c r="Q34" s="3"/>
      <c r="R34" s="3"/>
    </row>
    <row r="35" spans="1:18" ht="12.75">
      <c r="A35" s="3" t="s">
        <v>138</v>
      </c>
      <c r="B35" s="11">
        <f aca="true" t="shared" si="5" ref="B35:M35">B12</f>
        <v>18.75</v>
      </c>
      <c r="C35" s="11">
        <f t="shared" si="5"/>
        <v>18.75</v>
      </c>
      <c r="D35" s="11">
        <f t="shared" si="5"/>
        <v>18.75</v>
      </c>
      <c r="E35" s="11">
        <f t="shared" si="5"/>
        <v>18.75</v>
      </c>
      <c r="F35" s="11">
        <f t="shared" si="5"/>
        <v>18.75</v>
      </c>
      <c r="G35" s="11">
        <f t="shared" si="5"/>
        <v>18.75</v>
      </c>
      <c r="H35" s="11">
        <f t="shared" si="5"/>
        <v>18.75</v>
      </c>
      <c r="I35" s="11">
        <f t="shared" si="5"/>
        <v>18.75</v>
      </c>
      <c r="J35" s="11">
        <f t="shared" si="5"/>
        <v>18.75</v>
      </c>
      <c r="K35" s="11">
        <f t="shared" si="5"/>
        <v>18.75</v>
      </c>
      <c r="L35" s="11">
        <f t="shared" si="5"/>
        <v>18.75</v>
      </c>
      <c r="M35" s="11">
        <f t="shared" si="5"/>
        <v>18.75</v>
      </c>
      <c r="N35" s="31">
        <f t="shared" si="3"/>
        <v>18.75</v>
      </c>
      <c r="O35" s="3"/>
      <c r="P35" s="3"/>
      <c r="Q35" s="3"/>
      <c r="R35" s="3"/>
    </row>
    <row r="36" spans="1:18" ht="12.75">
      <c r="A36" s="3" t="s">
        <v>139</v>
      </c>
      <c r="B36" s="11">
        <f>B14+B17+B18+B19+B20+B21</f>
        <v>14.36008064516129</v>
      </c>
      <c r="C36" s="11">
        <f aca="true" t="shared" si="6" ref="C36:M36">C14+C17+C18+C19+C20+C21</f>
        <v>13.567261904761907</v>
      </c>
      <c r="D36" s="11">
        <f t="shared" si="6"/>
        <v>14.083198924731182</v>
      </c>
      <c r="E36" s="11">
        <f t="shared" si="6"/>
        <v>13.731944444444446</v>
      </c>
      <c r="F36" s="11">
        <f t="shared" si="6"/>
        <v>13.806317204301074</v>
      </c>
      <c r="G36" s="11">
        <f t="shared" si="6"/>
        <v>13.667876344086023</v>
      </c>
      <c r="H36" s="11">
        <f t="shared" si="6"/>
        <v>13.302777777777779</v>
      </c>
      <c r="I36" s="11">
        <f>I14+I17+I18+I19+I20+I21</f>
        <v>13.390994623655915</v>
      </c>
      <c r="J36" s="11">
        <f t="shared" si="6"/>
        <v>13.016666666666667</v>
      </c>
      <c r="K36" s="11">
        <f t="shared" si="6"/>
        <v>13.114112903225807</v>
      </c>
      <c r="L36" s="11">
        <f t="shared" si="6"/>
        <v>12.730555555555556</v>
      </c>
      <c r="M36" s="11">
        <f t="shared" si="6"/>
        <v>12.8372311827957</v>
      </c>
      <c r="N36" s="31">
        <f t="shared" si="3"/>
        <v>13.467418181430277</v>
      </c>
      <c r="O36" s="3"/>
      <c r="P36" s="3"/>
      <c r="Q36" s="3"/>
      <c r="R36" s="3"/>
    </row>
    <row r="37" spans="1:18" ht="12.75">
      <c r="A37" s="3" t="s">
        <v>140</v>
      </c>
      <c r="B37" s="11">
        <f>B26+B23</f>
        <v>2.150537634408602</v>
      </c>
      <c r="C37" s="11">
        <f aca="true" t="shared" si="7" ref="C37:M37">C26+C23</f>
        <v>2.380952380952381</v>
      </c>
      <c r="D37" s="11">
        <f t="shared" si="7"/>
        <v>2.150537634408602</v>
      </c>
      <c r="E37" s="11">
        <f t="shared" si="7"/>
        <v>2.2222222222222223</v>
      </c>
      <c r="F37" s="11">
        <f t="shared" si="7"/>
        <v>2.150537634408602</v>
      </c>
      <c r="G37" s="11">
        <f t="shared" si="7"/>
        <v>2.150537634408602</v>
      </c>
      <c r="H37" s="11">
        <f t="shared" si="7"/>
        <v>2.2222222222222223</v>
      </c>
      <c r="I37" s="11">
        <f t="shared" si="7"/>
        <v>2.150537634408602</v>
      </c>
      <c r="J37" s="11">
        <f t="shared" si="7"/>
        <v>2.2222222222222223</v>
      </c>
      <c r="K37" s="11">
        <f t="shared" si="7"/>
        <v>2.150537634408602</v>
      </c>
      <c r="L37" s="11">
        <f t="shared" si="7"/>
        <v>2.2222222222222223</v>
      </c>
      <c r="M37" s="11">
        <f t="shared" si="7"/>
        <v>2.150537634408602</v>
      </c>
      <c r="N37" s="31">
        <f t="shared" si="3"/>
        <v>2.19363372589179</v>
      </c>
      <c r="O37" s="3"/>
      <c r="P37" s="3"/>
      <c r="Q37" s="3"/>
      <c r="R37" s="3"/>
    </row>
    <row r="38" spans="1:18" ht="12.75">
      <c r="A38" s="3" t="s">
        <v>129</v>
      </c>
      <c r="B38" s="11">
        <f aca="true" t="shared" si="8" ref="B38:M38">B27</f>
        <v>2.7770161290322584</v>
      </c>
      <c r="C38" s="11">
        <f t="shared" si="8"/>
        <v>2.8017857142857143</v>
      </c>
      <c r="D38" s="11">
        <f t="shared" si="8"/>
        <v>2.7850806451612904</v>
      </c>
      <c r="E38" s="11">
        <f t="shared" si="8"/>
        <v>2.7958333333333334</v>
      </c>
      <c r="F38" s="11">
        <f t="shared" si="8"/>
        <v>2.793145161290323</v>
      </c>
      <c r="G38" s="11">
        <f t="shared" si="8"/>
        <v>2.7971774193548384</v>
      </c>
      <c r="H38" s="11">
        <f t="shared" si="8"/>
        <v>2.808333333333333</v>
      </c>
      <c r="I38" s="11">
        <f t="shared" si="8"/>
        <v>2.8052419354838714</v>
      </c>
      <c r="J38" s="11">
        <f t="shared" si="8"/>
        <v>2.8166666666666664</v>
      </c>
      <c r="K38" s="11">
        <f t="shared" si="8"/>
        <v>2.813306451612903</v>
      </c>
      <c r="L38" s="11">
        <f t="shared" si="8"/>
        <v>2.825</v>
      </c>
      <c r="M38" s="11">
        <f t="shared" si="8"/>
        <v>2.8213709677419354</v>
      </c>
      <c r="N38" s="31">
        <f t="shared" si="3"/>
        <v>2.803329813108039</v>
      </c>
      <c r="O38" s="3"/>
      <c r="P38" s="3"/>
      <c r="Q38" s="3"/>
      <c r="R38" s="3"/>
    </row>
    <row r="39" spans="1:18" ht="12.75">
      <c r="A39" s="3" t="s">
        <v>95</v>
      </c>
      <c r="B39" s="11">
        <f aca="true" t="shared" si="9" ref="B39:M39">SUM(B33:B38)</f>
        <v>100.00000000000001</v>
      </c>
      <c r="C39" s="11">
        <f t="shared" si="9"/>
        <v>100</v>
      </c>
      <c r="D39" s="11">
        <f t="shared" si="9"/>
        <v>100</v>
      </c>
      <c r="E39" s="11">
        <f t="shared" si="9"/>
        <v>100.00000000000001</v>
      </c>
      <c r="F39" s="11">
        <f t="shared" si="9"/>
        <v>100.00000000000001</v>
      </c>
      <c r="G39" s="11">
        <f t="shared" si="9"/>
        <v>100.00000000000001</v>
      </c>
      <c r="H39" s="11">
        <f t="shared" si="9"/>
        <v>100.00000000000001</v>
      </c>
      <c r="I39" s="11">
        <f t="shared" si="9"/>
        <v>100.00000000000001</v>
      </c>
      <c r="J39" s="11">
        <f t="shared" si="9"/>
        <v>100.00000000000001</v>
      </c>
      <c r="K39" s="11">
        <f t="shared" si="9"/>
        <v>100.00000000000001</v>
      </c>
      <c r="L39" s="11">
        <f t="shared" si="9"/>
        <v>100.00000000000001</v>
      </c>
      <c r="M39" s="11">
        <f t="shared" si="9"/>
        <v>100.00000000000001</v>
      </c>
      <c r="N39" s="31">
        <f t="shared" si="3"/>
        <v>100</v>
      </c>
      <c r="O39" s="3"/>
      <c r="P39" s="3"/>
      <c r="Q39" s="3"/>
      <c r="R39" s="3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Paskhina</cp:lastModifiedBy>
  <dcterms:created xsi:type="dcterms:W3CDTF">2006-03-02T11:09:58Z</dcterms:created>
  <dcterms:modified xsi:type="dcterms:W3CDTF">2006-09-29T07:37:16Z</dcterms:modified>
  <cp:category/>
  <cp:version/>
  <cp:contentType/>
  <cp:contentStatus/>
</cp:coreProperties>
</file>