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tsibulnikova\Desktop\Маринович\Редактура\"/>
    </mc:Choice>
  </mc:AlternateContent>
  <xr:revisionPtr revIDLastSave="0" documentId="13_ncr:1_{BBBCD430-9DB8-4ADC-8E84-1AD75671BF9D}" xr6:coauthVersionLast="47" xr6:coauthVersionMax="47" xr10:uidLastSave="{00000000-0000-0000-0000-000000000000}"/>
  <bookViews>
    <workbookView xWindow="1560" yWindow="90" windowWidth="25680" windowHeight="15390" tabRatio="601" xr2:uid="{00000000-000D-0000-FFFF-FFFF00000000}"/>
  </bookViews>
  <sheets>
    <sheet name="Описание" sheetId="11" r:id="rId1"/>
    <sheet name="Исходные данные" sheetId="7" r:id="rId2"/>
    <sheet name="ФОТ" sheetId="2" r:id="rId3"/>
    <sheet name="Постоянные расходы" sheetId="4" r:id="rId4"/>
    <sheet name="Первоначальные инвестиции" sheetId="9" r:id="rId5"/>
    <sheet name="Финансирование" sheetId="5" r:id="rId6"/>
    <sheet name="БДР и БДДС" sheetId="6" r:id="rId7"/>
    <sheet name="Выручка" sheetId="1" r:id="rId8"/>
    <sheet name="Себестоимость " sheetId="3" r:id="rId9"/>
    <sheet name="НДС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9" l="1"/>
  <c r="E8" i="9"/>
  <c r="E9" i="9"/>
  <c r="E10" i="9"/>
  <c r="E11" i="9"/>
  <c r="E12" i="9"/>
  <c r="E13" i="9"/>
  <c r="E14" i="9"/>
  <c r="E6" i="9"/>
  <c r="F29" i="7" l="1"/>
  <c r="F22" i="7"/>
  <c r="F5" i="9"/>
  <c r="E4" i="8"/>
  <c r="E13" i="6"/>
  <c r="E21" i="8"/>
  <c r="E22" i="8"/>
  <c r="E23" i="8"/>
  <c r="E24" i="8"/>
  <c r="E43" i="3"/>
  <c r="E42" i="3"/>
  <c r="E38" i="3"/>
  <c r="E37" i="3"/>
  <c r="E33" i="3"/>
  <c r="E32" i="3"/>
  <c r="E28" i="3"/>
  <c r="E27" i="3"/>
  <c r="E23" i="3"/>
  <c r="E22" i="3"/>
  <c r="E18" i="3"/>
  <c r="E17" i="3"/>
  <c r="G7" i="9"/>
  <c r="H7" i="9" s="1"/>
  <c r="G8" i="9"/>
  <c r="H8" i="9" s="1"/>
  <c r="G9" i="9"/>
  <c r="H9" i="9" s="1"/>
  <c r="G10" i="9"/>
  <c r="H10" i="9" s="1"/>
  <c r="G6" i="9"/>
  <c r="H6" i="9" s="1"/>
  <c r="H5" i="9" l="1"/>
  <c r="E3" i="5" s="1"/>
  <c r="G5" i="9"/>
  <c r="E15" i="8" s="1"/>
  <c r="F10" i="8" s="1"/>
  <c r="E28" i="8"/>
  <c r="E27" i="8"/>
  <c r="Q27" i="8" s="1"/>
  <c r="E20" i="8"/>
  <c r="G2" i="8"/>
  <c r="H2" i="8"/>
  <c r="I2" i="8"/>
  <c r="J2" i="8"/>
  <c r="K2" i="8"/>
  <c r="L2" i="8"/>
  <c r="M2" i="8"/>
  <c r="N2" i="8"/>
  <c r="O2" i="8"/>
  <c r="P2" i="8"/>
  <c r="Q2" i="8"/>
  <c r="F2" i="8"/>
  <c r="F33" i="6" l="1"/>
  <c r="E41" i="3"/>
  <c r="E40" i="3"/>
  <c r="E36" i="3"/>
  <c r="E35" i="3"/>
  <c r="E31" i="3"/>
  <c r="E30" i="3"/>
  <c r="E26" i="3"/>
  <c r="E25" i="3"/>
  <c r="E21" i="3"/>
  <c r="E20" i="3"/>
  <c r="E16" i="3"/>
  <c r="E15" i="3"/>
  <c r="G34" i="6" l="1"/>
  <c r="H34" i="6"/>
  <c r="I34" i="6"/>
  <c r="J34" i="6"/>
  <c r="K34" i="6"/>
  <c r="L34" i="6"/>
  <c r="M34" i="6"/>
  <c r="N34" i="6"/>
  <c r="O34" i="6"/>
  <c r="P34" i="6"/>
  <c r="Q34" i="6"/>
  <c r="F14" i="2" l="1"/>
  <c r="G14" i="2" s="1"/>
  <c r="F13" i="2"/>
  <c r="G13" i="2" s="1"/>
  <c r="F24" i="2"/>
  <c r="F25" i="2"/>
  <c r="F26" i="2"/>
  <c r="F23" i="2"/>
  <c r="E53" i="3"/>
  <c r="E52" i="3"/>
  <c r="F21" i="7"/>
  <c r="C8" i="1"/>
  <c r="C17" i="1" s="1"/>
  <c r="C9" i="1"/>
  <c r="C18" i="1" s="1"/>
  <c r="C10" i="1"/>
  <c r="C19" i="1" s="1"/>
  <c r="C11" i="1"/>
  <c r="C20" i="1" s="1"/>
  <c r="C12" i="1"/>
  <c r="C21" i="1" s="1"/>
  <c r="C7" i="1"/>
  <c r="C16" i="1" s="1"/>
  <c r="G2" i="1"/>
  <c r="H2" i="1"/>
  <c r="I2" i="1"/>
  <c r="J2" i="1"/>
  <c r="K2" i="1"/>
  <c r="L2" i="1"/>
  <c r="M2" i="1"/>
  <c r="N2" i="1"/>
  <c r="O2" i="1"/>
  <c r="P2" i="1"/>
  <c r="Q2" i="1"/>
  <c r="F2" i="1"/>
  <c r="F34" i="6" l="1"/>
  <c r="E5" i="1"/>
  <c r="D26" i="1"/>
  <c r="D27" i="1"/>
  <c r="D28" i="1"/>
  <c r="D29" i="1"/>
  <c r="D25" i="1"/>
  <c r="E17" i="1"/>
  <c r="E18" i="1"/>
  <c r="E19" i="1"/>
  <c r="E20" i="1"/>
  <c r="E21" i="1"/>
  <c r="E16" i="1"/>
  <c r="E8" i="1"/>
  <c r="E9" i="1"/>
  <c r="E10" i="1"/>
  <c r="E11" i="1"/>
  <c r="E12" i="1"/>
  <c r="E7" i="1"/>
  <c r="G4" i="1"/>
  <c r="H4" i="1"/>
  <c r="I4" i="1"/>
  <c r="J4" i="1"/>
  <c r="K4" i="1"/>
  <c r="L4" i="1"/>
  <c r="M4" i="1"/>
  <c r="N4" i="1"/>
  <c r="O4" i="1"/>
  <c r="P4" i="1"/>
  <c r="Q4" i="1"/>
  <c r="F4" i="1"/>
  <c r="H5" i="1" l="1"/>
  <c r="J5" i="1"/>
  <c r="L5" i="1"/>
  <c r="N5" i="1"/>
  <c r="P5" i="1"/>
  <c r="F5" i="1"/>
  <c r="G5" i="1"/>
  <c r="I5" i="1"/>
  <c r="K5" i="1"/>
  <c r="M5" i="1"/>
  <c r="O5" i="1"/>
  <c r="Q5" i="1"/>
  <c r="Q8" i="1" l="1"/>
  <c r="Q10" i="1"/>
  <c r="Q12" i="1"/>
  <c r="Q7" i="1"/>
  <c r="Q9" i="1"/>
  <c r="Q11" i="1"/>
  <c r="M8" i="1"/>
  <c r="M10" i="1"/>
  <c r="M12" i="1"/>
  <c r="M7" i="1"/>
  <c r="M9" i="1"/>
  <c r="M11" i="1"/>
  <c r="I8" i="1"/>
  <c r="I10" i="1"/>
  <c r="I12" i="1"/>
  <c r="I7" i="1"/>
  <c r="I9" i="1"/>
  <c r="I11" i="1"/>
  <c r="F7" i="1"/>
  <c r="F11" i="1"/>
  <c r="F9" i="1"/>
  <c r="F12" i="1"/>
  <c r="F10" i="1"/>
  <c r="F8" i="1"/>
  <c r="N7" i="1"/>
  <c r="N9" i="1"/>
  <c r="N11" i="1"/>
  <c r="N8" i="1"/>
  <c r="N10" i="1"/>
  <c r="N12" i="1"/>
  <c r="J7" i="1"/>
  <c r="J9" i="1"/>
  <c r="J11" i="1"/>
  <c r="J8" i="1"/>
  <c r="J10" i="1"/>
  <c r="J12" i="1"/>
  <c r="O8" i="1"/>
  <c r="O10" i="1"/>
  <c r="O12" i="1"/>
  <c r="O7" i="1"/>
  <c r="O9" i="1"/>
  <c r="O11" i="1"/>
  <c r="K8" i="1"/>
  <c r="K10" i="1"/>
  <c r="K12" i="1"/>
  <c r="K7" i="1"/>
  <c r="K9" i="1"/>
  <c r="K11" i="1"/>
  <c r="G8" i="1"/>
  <c r="G10" i="1"/>
  <c r="G12" i="1"/>
  <c r="G7" i="1"/>
  <c r="G9" i="1"/>
  <c r="G11" i="1"/>
  <c r="P7" i="1"/>
  <c r="P9" i="1"/>
  <c r="P11" i="1"/>
  <c r="P8" i="1"/>
  <c r="P10" i="1"/>
  <c r="P12" i="1"/>
  <c r="L7" i="1"/>
  <c r="L9" i="1"/>
  <c r="L11" i="1"/>
  <c r="L8" i="1"/>
  <c r="L10" i="1"/>
  <c r="L12" i="1"/>
  <c r="H7" i="1"/>
  <c r="H9" i="1"/>
  <c r="H11" i="1"/>
  <c r="H8" i="1"/>
  <c r="H10" i="1"/>
  <c r="H12" i="1"/>
  <c r="E10" i="5"/>
  <c r="G2" i="6"/>
  <c r="H2" i="6"/>
  <c r="I2" i="6"/>
  <c r="J2" i="6"/>
  <c r="K2" i="6"/>
  <c r="L2" i="6"/>
  <c r="M2" i="6"/>
  <c r="N2" i="6"/>
  <c r="O2" i="6"/>
  <c r="P2" i="6"/>
  <c r="Q2" i="6"/>
  <c r="F2" i="6"/>
  <c r="F6" i="5"/>
  <c r="F4" i="5"/>
  <c r="F36" i="6" s="1"/>
  <c r="G2" i="5"/>
  <c r="H2" i="5"/>
  <c r="I2" i="5"/>
  <c r="J2" i="5"/>
  <c r="K2" i="5"/>
  <c r="L2" i="5"/>
  <c r="M2" i="5"/>
  <c r="N2" i="5"/>
  <c r="O2" i="5"/>
  <c r="P2" i="5"/>
  <c r="Q2" i="5"/>
  <c r="F2" i="5"/>
  <c r="F5" i="4"/>
  <c r="G5" i="4" s="1"/>
  <c r="F6" i="4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F8" i="4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F9" i="4"/>
  <c r="G9" i="4" s="1"/>
  <c r="H9" i="4" s="1"/>
  <c r="I9" i="4" s="1"/>
  <c r="J9" i="4" s="1"/>
  <c r="K9" i="4" s="1"/>
  <c r="L9" i="4" s="1"/>
  <c r="M9" i="4" s="1"/>
  <c r="N9" i="4" s="1"/>
  <c r="O9" i="4" s="1"/>
  <c r="P9" i="4" s="1"/>
  <c r="Q9" i="4" s="1"/>
  <c r="F10" i="4"/>
  <c r="G10" i="4" s="1"/>
  <c r="H10" i="4" s="1"/>
  <c r="I10" i="4" s="1"/>
  <c r="J10" i="4" s="1"/>
  <c r="K10" i="4" s="1"/>
  <c r="L10" i="4" s="1"/>
  <c r="M10" i="4" s="1"/>
  <c r="N10" i="4" s="1"/>
  <c r="O10" i="4" s="1"/>
  <c r="P10" i="4" s="1"/>
  <c r="Q10" i="4" s="1"/>
  <c r="F4" i="4"/>
  <c r="G2" i="4"/>
  <c r="H2" i="4"/>
  <c r="I2" i="4"/>
  <c r="J2" i="4"/>
  <c r="K2" i="4"/>
  <c r="L2" i="4"/>
  <c r="M2" i="4"/>
  <c r="N2" i="4"/>
  <c r="O2" i="4"/>
  <c r="P2" i="4"/>
  <c r="Q2" i="4"/>
  <c r="F2" i="4"/>
  <c r="F37" i="6" l="1"/>
  <c r="F38" i="6" s="1"/>
  <c r="G4" i="4"/>
  <c r="F13" i="4"/>
  <c r="H5" i="4"/>
  <c r="I5" i="4" s="1"/>
  <c r="J5" i="4" s="1"/>
  <c r="K5" i="4" s="1"/>
  <c r="L5" i="4" s="1"/>
  <c r="M5" i="4" s="1"/>
  <c r="N5" i="4" s="1"/>
  <c r="O5" i="4" s="1"/>
  <c r="P5" i="4" s="1"/>
  <c r="Q5" i="4" s="1"/>
  <c r="F7" i="5"/>
  <c r="C9" i="3"/>
  <c r="C34" i="3" s="1"/>
  <c r="C6" i="3"/>
  <c r="C19" i="3" s="1"/>
  <c r="C7" i="3"/>
  <c r="C24" i="3" s="1"/>
  <c r="C8" i="3"/>
  <c r="C29" i="3" s="1"/>
  <c r="C10" i="3"/>
  <c r="C39" i="3" s="1"/>
  <c r="C5" i="3"/>
  <c r="C14" i="3" s="1"/>
  <c r="G2" i="3"/>
  <c r="H2" i="3"/>
  <c r="I2" i="3"/>
  <c r="J2" i="3"/>
  <c r="K2" i="3"/>
  <c r="L2" i="3"/>
  <c r="M2" i="3"/>
  <c r="N2" i="3"/>
  <c r="O2" i="3"/>
  <c r="P2" i="3"/>
  <c r="Q2" i="3"/>
  <c r="F2" i="3"/>
  <c r="H14" i="2"/>
  <c r="I14" i="2" s="1"/>
  <c r="J14" i="2" s="1"/>
  <c r="K14" i="2" s="1"/>
  <c r="L14" i="2" s="1"/>
  <c r="H13" i="2"/>
  <c r="G23" i="2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G24" i="2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G25" i="2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G26" i="2"/>
  <c r="H26" i="2" s="1"/>
  <c r="I26" i="2" s="1"/>
  <c r="J26" i="2" s="1"/>
  <c r="K26" i="2" s="1"/>
  <c r="F5" i="2"/>
  <c r="G5" i="2" s="1"/>
  <c r="H5" i="2" s="1"/>
  <c r="I5" i="2" s="1"/>
  <c r="J5" i="2" s="1"/>
  <c r="K5" i="2" s="1"/>
  <c r="L5" i="2" s="1"/>
  <c r="M5" i="2" s="1"/>
  <c r="F6" i="2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F7" i="2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F8" i="2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F9" i="2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F10" i="2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F11" i="2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F12" i="2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F15" i="2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F16" i="2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F17" i="2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F18" i="2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F19" i="2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F20" i="2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F21" i="2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F22" i="2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F4" i="2"/>
  <c r="G4" i="2" s="1"/>
  <c r="H4" i="2" s="1"/>
  <c r="I4" i="2" s="1"/>
  <c r="J4" i="2" s="1"/>
  <c r="K4" i="2" s="1"/>
  <c r="L4" i="2" s="1"/>
  <c r="M4" i="2" s="1"/>
  <c r="N4" i="2" s="1"/>
  <c r="G4" i="5" l="1"/>
  <c r="G6" i="5"/>
  <c r="H4" i="4"/>
  <c r="G13" i="4"/>
  <c r="G8" i="6" s="1"/>
  <c r="M14" i="2"/>
  <c r="N14" i="2"/>
  <c r="O14" i="2" s="1"/>
  <c r="P14" i="2" s="1"/>
  <c r="Q14" i="2" s="1"/>
  <c r="F27" i="2"/>
  <c r="F28" i="2" s="1"/>
  <c r="F26" i="6"/>
  <c r="F8" i="6"/>
  <c r="G26" i="6"/>
  <c r="F10" i="5"/>
  <c r="G27" i="2"/>
  <c r="G28" i="2" s="1"/>
  <c r="I13" i="2"/>
  <c r="H27" i="2"/>
  <c r="H28" i="2" s="1"/>
  <c r="L26" i="2"/>
  <c r="M26" i="2" s="1"/>
  <c r="N26" i="2" s="1"/>
  <c r="O26" i="2" s="1"/>
  <c r="P26" i="2" s="1"/>
  <c r="Q26" i="2" s="1"/>
  <c r="N5" i="2"/>
  <c r="O5" i="2" s="1"/>
  <c r="P5" i="2" s="1"/>
  <c r="Q5" i="2" s="1"/>
  <c r="O4" i="2"/>
  <c r="G2" i="2"/>
  <c r="H2" i="2"/>
  <c r="I2" i="2"/>
  <c r="J2" i="2"/>
  <c r="K2" i="2"/>
  <c r="L2" i="2"/>
  <c r="M2" i="2"/>
  <c r="N2" i="2"/>
  <c r="O2" i="2"/>
  <c r="P2" i="2"/>
  <c r="Q2" i="2"/>
  <c r="F2" i="2"/>
  <c r="G7" i="5" l="1"/>
  <c r="H6" i="5" s="1"/>
  <c r="H37" i="6" s="1"/>
  <c r="H38" i="6" s="1"/>
  <c r="G37" i="6"/>
  <c r="G38" i="6" s="1"/>
  <c r="H25" i="6"/>
  <c r="H9" i="6"/>
  <c r="G25" i="6"/>
  <c r="G9" i="6"/>
  <c r="F25" i="6"/>
  <c r="F9" i="6"/>
  <c r="I4" i="4"/>
  <c r="H13" i="4"/>
  <c r="H8" i="6" s="1"/>
  <c r="F27" i="6"/>
  <c r="F11" i="6"/>
  <c r="G20" i="1"/>
  <c r="G9" i="3" s="1"/>
  <c r="O18" i="1"/>
  <c r="O7" i="3" s="1"/>
  <c r="G18" i="1"/>
  <c r="G7" i="3" s="1"/>
  <c r="K16" i="1"/>
  <c r="K5" i="3" s="1"/>
  <c r="G17" i="1"/>
  <c r="G6" i="3" s="1"/>
  <c r="M20" i="1"/>
  <c r="M9" i="3" s="1"/>
  <c r="Q18" i="1"/>
  <c r="Q7" i="3" s="1"/>
  <c r="I18" i="1"/>
  <c r="I7" i="3" s="1"/>
  <c r="Q16" i="1"/>
  <c r="Q5" i="3" s="1"/>
  <c r="I16" i="1"/>
  <c r="I5" i="3" s="1"/>
  <c r="O17" i="1"/>
  <c r="O6" i="3" s="1"/>
  <c r="K17" i="1"/>
  <c r="K6" i="3" s="1"/>
  <c r="M16" i="1"/>
  <c r="M5" i="3" s="1"/>
  <c r="O20" i="1"/>
  <c r="O9" i="3" s="1"/>
  <c r="O16" i="1"/>
  <c r="O5" i="3" s="1"/>
  <c r="G16" i="1"/>
  <c r="G5" i="3" s="1"/>
  <c r="Q17" i="1"/>
  <c r="Q6" i="3" s="1"/>
  <c r="M17" i="1"/>
  <c r="M6" i="3" s="1"/>
  <c r="I17" i="1"/>
  <c r="I6" i="3" s="1"/>
  <c r="J13" i="2"/>
  <c r="I27" i="2"/>
  <c r="I28" i="2" s="1"/>
  <c r="P4" i="2"/>
  <c r="G10" i="5" l="1"/>
  <c r="G27" i="6" s="1"/>
  <c r="H4" i="5"/>
  <c r="H7" i="5" s="1"/>
  <c r="I4" i="5" s="1"/>
  <c r="I17" i="3"/>
  <c r="I18" i="3"/>
  <c r="I15" i="3"/>
  <c r="I16" i="3"/>
  <c r="G18" i="3"/>
  <c r="G17" i="3"/>
  <c r="G16" i="3"/>
  <c r="G15" i="3"/>
  <c r="M22" i="3"/>
  <c r="M23" i="3"/>
  <c r="M21" i="3"/>
  <c r="M20" i="3"/>
  <c r="Q23" i="3"/>
  <c r="Q22" i="3"/>
  <c r="Q20" i="3"/>
  <c r="Q21" i="3"/>
  <c r="G38" i="3"/>
  <c r="G37" i="3"/>
  <c r="G35" i="3"/>
  <c r="G36" i="3"/>
  <c r="I28" i="3"/>
  <c r="I27" i="3"/>
  <c r="I26" i="3"/>
  <c r="I25" i="3"/>
  <c r="O18" i="3"/>
  <c r="O17" i="3"/>
  <c r="O16" i="3"/>
  <c r="O15" i="3"/>
  <c r="O38" i="3"/>
  <c r="O37" i="3"/>
  <c r="O35" i="3"/>
  <c r="O36" i="3"/>
  <c r="K18" i="3"/>
  <c r="K17" i="3"/>
  <c r="K16" i="3"/>
  <c r="K15" i="3"/>
  <c r="O28" i="3"/>
  <c r="O27" i="3"/>
  <c r="O25" i="3"/>
  <c r="O26" i="3"/>
  <c r="Q17" i="3"/>
  <c r="Q18" i="3"/>
  <c r="Q15" i="3"/>
  <c r="Q16" i="3"/>
  <c r="Q27" i="3"/>
  <c r="Q28" i="3"/>
  <c r="Q25" i="3"/>
  <c r="Q26" i="3"/>
  <c r="M38" i="3"/>
  <c r="M37" i="3"/>
  <c r="M36" i="3"/>
  <c r="M35" i="3"/>
  <c r="M18" i="3"/>
  <c r="M17" i="3"/>
  <c r="M16" i="3"/>
  <c r="M15" i="3"/>
  <c r="G22" i="3"/>
  <c r="G23" i="3"/>
  <c r="G21" i="3"/>
  <c r="G20" i="3"/>
  <c r="K22" i="3"/>
  <c r="K23" i="3"/>
  <c r="K20" i="3"/>
  <c r="K21" i="3"/>
  <c r="I22" i="3"/>
  <c r="I23" i="3"/>
  <c r="I20" i="3"/>
  <c r="I21" i="3"/>
  <c r="O22" i="3"/>
  <c r="O23" i="3"/>
  <c r="O20" i="3"/>
  <c r="O21" i="3"/>
  <c r="G28" i="3"/>
  <c r="G27" i="3"/>
  <c r="G26" i="3"/>
  <c r="G25" i="3"/>
  <c r="H26" i="6"/>
  <c r="I25" i="6"/>
  <c r="I9" i="6"/>
  <c r="I13" i="4"/>
  <c r="J4" i="4"/>
  <c r="K18" i="1"/>
  <c r="K7" i="3" s="1"/>
  <c r="K20" i="1"/>
  <c r="K9" i="3" s="1"/>
  <c r="I20" i="1"/>
  <c r="I9" i="3" s="1"/>
  <c r="G13" i="1"/>
  <c r="O13" i="1"/>
  <c r="M18" i="1"/>
  <c r="M7" i="3" s="1"/>
  <c r="Q20" i="1"/>
  <c r="Q9" i="3" s="1"/>
  <c r="I19" i="1"/>
  <c r="I8" i="3" s="1"/>
  <c r="I13" i="1"/>
  <c r="M19" i="1"/>
  <c r="M8" i="3" s="1"/>
  <c r="Q19" i="1"/>
  <c r="Q8" i="3" s="1"/>
  <c r="Q13" i="1"/>
  <c r="I21" i="1"/>
  <c r="I10" i="3" s="1"/>
  <c r="M21" i="1"/>
  <c r="M10" i="3" s="1"/>
  <c r="Q21" i="1"/>
  <c r="Q10" i="3" s="1"/>
  <c r="L17" i="1"/>
  <c r="L6" i="3" s="1"/>
  <c r="J19" i="1"/>
  <c r="J8" i="3" s="1"/>
  <c r="H21" i="1"/>
  <c r="H10" i="3" s="1"/>
  <c r="P21" i="1"/>
  <c r="P10" i="3" s="1"/>
  <c r="J17" i="1"/>
  <c r="J6" i="3" s="1"/>
  <c r="H19" i="1"/>
  <c r="H8" i="3" s="1"/>
  <c r="P19" i="1"/>
  <c r="P8" i="3" s="1"/>
  <c r="N21" i="1"/>
  <c r="N10" i="3" s="1"/>
  <c r="H20" i="1"/>
  <c r="H9" i="3" s="1"/>
  <c r="H13" i="1"/>
  <c r="H16" i="1"/>
  <c r="H5" i="3" s="1"/>
  <c r="J20" i="1"/>
  <c r="J9" i="3" s="1"/>
  <c r="J13" i="1"/>
  <c r="J16" i="1"/>
  <c r="J5" i="3" s="1"/>
  <c r="L20" i="1"/>
  <c r="L9" i="3" s="1"/>
  <c r="L13" i="1"/>
  <c r="L16" i="1"/>
  <c r="L5" i="3" s="1"/>
  <c r="N20" i="1"/>
  <c r="N9" i="3" s="1"/>
  <c r="N13" i="1"/>
  <c r="N16" i="1"/>
  <c r="N5" i="3" s="1"/>
  <c r="P20" i="1"/>
  <c r="P9" i="3" s="1"/>
  <c r="P13" i="1"/>
  <c r="P16" i="1"/>
  <c r="P5" i="3" s="1"/>
  <c r="G19" i="1"/>
  <c r="G8" i="3" s="1"/>
  <c r="K19" i="1"/>
  <c r="K8" i="3" s="1"/>
  <c r="O19" i="1"/>
  <c r="O8" i="3" s="1"/>
  <c r="G21" i="1"/>
  <c r="G10" i="3" s="1"/>
  <c r="K21" i="1"/>
  <c r="K10" i="3" s="1"/>
  <c r="O21" i="1"/>
  <c r="O10" i="3" s="1"/>
  <c r="K13" i="1"/>
  <c r="H17" i="1"/>
  <c r="H6" i="3" s="1"/>
  <c r="P17" i="1"/>
  <c r="P6" i="3" s="1"/>
  <c r="N19" i="1"/>
  <c r="N8" i="3" s="1"/>
  <c r="L21" i="1"/>
  <c r="L10" i="3" s="1"/>
  <c r="M13" i="1"/>
  <c r="N17" i="1"/>
  <c r="N6" i="3" s="1"/>
  <c r="L19" i="1"/>
  <c r="L8" i="3" s="1"/>
  <c r="J21" i="1"/>
  <c r="J10" i="3" s="1"/>
  <c r="H18" i="1"/>
  <c r="H7" i="3" s="1"/>
  <c r="J18" i="1"/>
  <c r="J7" i="3" s="1"/>
  <c r="L18" i="1"/>
  <c r="L7" i="3" s="1"/>
  <c r="N18" i="1"/>
  <c r="N7" i="3" s="1"/>
  <c r="P18" i="1"/>
  <c r="P7" i="3" s="1"/>
  <c r="F20" i="1"/>
  <c r="F9" i="3" s="1"/>
  <c r="F16" i="1"/>
  <c r="F5" i="3" s="1"/>
  <c r="F13" i="1"/>
  <c r="F19" i="1"/>
  <c r="F8" i="3" s="1"/>
  <c r="F18" i="1"/>
  <c r="F7" i="3" s="1"/>
  <c r="F21" i="1"/>
  <c r="F10" i="3" s="1"/>
  <c r="F17" i="1"/>
  <c r="F6" i="3" s="1"/>
  <c r="K13" i="2"/>
  <c r="J27" i="2"/>
  <c r="J28" i="2" s="1"/>
  <c r="Q4" i="2"/>
  <c r="G11" i="6" l="1"/>
  <c r="H28" i="3"/>
  <c r="H27" i="3"/>
  <c r="H25" i="3"/>
  <c r="H26" i="3"/>
  <c r="F28" i="3"/>
  <c r="F27" i="3"/>
  <c r="F26" i="3"/>
  <c r="F25" i="3"/>
  <c r="G33" i="3"/>
  <c r="G32" i="3"/>
  <c r="G31" i="3"/>
  <c r="G30" i="3"/>
  <c r="Q43" i="3"/>
  <c r="Q42" i="3"/>
  <c r="Q40" i="3"/>
  <c r="Q41" i="3"/>
  <c r="H23" i="3"/>
  <c r="H22" i="3"/>
  <c r="H21" i="3"/>
  <c r="H20" i="3"/>
  <c r="L38" i="3"/>
  <c r="L37" i="3"/>
  <c r="L35" i="3"/>
  <c r="L36" i="3"/>
  <c r="M28" i="3"/>
  <c r="M27" i="3"/>
  <c r="M26" i="3"/>
  <c r="M25" i="3"/>
  <c r="J17" i="3"/>
  <c r="J18" i="3"/>
  <c r="J15" i="3"/>
  <c r="J16" i="3"/>
  <c r="L32" i="3"/>
  <c r="L33" i="3"/>
  <c r="L30" i="3"/>
  <c r="L31" i="3"/>
  <c r="J23" i="3"/>
  <c r="J22" i="3"/>
  <c r="J20" i="3"/>
  <c r="J21" i="3"/>
  <c r="F38" i="3"/>
  <c r="F37" i="3"/>
  <c r="F36" i="3"/>
  <c r="F35" i="3"/>
  <c r="N18" i="3"/>
  <c r="N17" i="3"/>
  <c r="N15" i="3"/>
  <c r="N16" i="3"/>
  <c r="P42" i="3"/>
  <c r="P43" i="3"/>
  <c r="P41" i="3"/>
  <c r="P40" i="3"/>
  <c r="I38" i="3"/>
  <c r="I37" i="3"/>
  <c r="I36" i="3"/>
  <c r="I35" i="3"/>
  <c r="G43" i="3"/>
  <c r="G42" i="3"/>
  <c r="G41" i="3"/>
  <c r="G40" i="3"/>
  <c r="H43" i="3"/>
  <c r="H42" i="3"/>
  <c r="H40" i="3"/>
  <c r="H41" i="3"/>
  <c r="M33" i="3"/>
  <c r="M32" i="3"/>
  <c r="M30" i="3"/>
  <c r="M31" i="3"/>
  <c r="K38" i="3"/>
  <c r="K37" i="3"/>
  <c r="K35" i="3"/>
  <c r="K36" i="3"/>
  <c r="J27" i="3"/>
  <c r="J28" i="3"/>
  <c r="J25" i="3"/>
  <c r="J26" i="3"/>
  <c r="N42" i="3"/>
  <c r="N43" i="3"/>
  <c r="N40" i="3"/>
  <c r="N41" i="3"/>
  <c r="F33" i="3"/>
  <c r="F32" i="3"/>
  <c r="F30" i="3"/>
  <c r="F31" i="3"/>
  <c r="P17" i="3"/>
  <c r="P18" i="3"/>
  <c r="P15" i="3"/>
  <c r="P16" i="3"/>
  <c r="M42" i="3"/>
  <c r="M43" i="3"/>
  <c r="M40" i="3"/>
  <c r="M41" i="3"/>
  <c r="J43" i="3"/>
  <c r="J42" i="3"/>
  <c r="J40" i="3"/>
  <c r="J41" i="3"/>
  <c r="H32" i="3"/>
  <c r="H33" i="3"/>
  <c r="H31" i="3"/>
  <c r="H30" i="3"/>
  <c r="F18" i="3"/>
  <c r="F17" i="3"/>
  <c r="F15" i="3"/>
  <c r="F16" i="3"/>
  <c r="P37" i="3"/>
  <c r="P38" i="3"/>
  <c r="P36" i="3"/>
  <c r="P35" i="3"/>
  <c r="N22" i="3"/>
  <c r="N23" i="3"/>
  <c r="N21" i="3"/>
  <c r="N20" i="3"/>
  <c r="J38" i="3"/>
  <c r="J37" i="3"/>
  <c r="J35" i="3"/>
  <c r="J36" i="3"/>
  <c r="Q32" i="3"/>
  <c r="Q33" i="3"/>
  <c r="Q31" i="3"/>
  <c r="Q30" i="3"/>
  <c r="P28" i="3"/>
  <c r="P27" i="3"/>
  <c r="P25" i="3"/>
  <c r="P26" i="3"/>
  <c r="F23" i="3"/>
  <c r="F22" i="3"/>
  <c r="F20" i="3"/>
  <c r="F21" i="3"/>
  <c r="L43" i="3"/>
  <c r="L42" i="3"/>
  <c r="L40" i="3"/>
  <c r="L41" i="3"/>
  <c r="O33" i="3"/>
  <c r="O32" i="3"/>
  <c r="O31" i="3"/>
  <c r="O30" i="3"/>
  <c r="N38" i="3"/>
  <c r="N37" i="3"/>
  <c r="N36" i="3"/>
  <c r="N35" i="3"/>
  <c r="J32" i="3"/>
  <c r="J33" i="3"/>
  <c r="J31" i="3"/>
  <c r="J30" i="3"/>
  <c r="K27" i="3"/>
  <c r="K28" i="3"/>
  <c r="K26" i="3"/>
  <c r="K25" i="3"/>
  <c r="P22" i="3"/>
  <c r="P23" i="3"/>
  <c r="P20" i="3"/>
  <c r="P21" i="3"/>
  <c r="Q38" i="3"/>
  <c r="Q37" i="3"/>
  <c r="Q35" i="3"/>
  <c r="Q36" i="3"/>
  <c r="P32" i="3"/>
  <c r="P33" i="3"/>
  <c r="P31" i="3"/>
  <c r="P30" i="3"/>
  <c r="I42" i="3"/>
  <c r="I43" i="3"/>
  <c r="I40" i="3"/>
  <c r="I41" i="3"/>
  <c r="O43" i="3"/>
  <c r="O42" i="3"/>
  <c r="O40" i="3"/>
  <c r="O41" i="3"/>
  <c r="K42" i="3"/>
  <c r="K43" i="3"/>
  <c r="K40" i="3"/>
  <c r="K41" i="3"/>
  <c r="H17" i="3"/>
  <c r="H18" i="3"/>
  <c r="H16" i="3"/>
  <c r="H15" i="3"/>
  <c r="N28" i="3"/>
  <c r="N27" i="3"/>
  <c r="N25" i="3"/>
  <c r="N26" i="3"/>
  <c r="F42" i="3"/>
  <c r="F43" i="3"/>
  <c r="F48" i="3" s="1"/>
  <c r="F23" i="6" s="1"/>
  <c r="F40" i="3"/>
  <c r="F41" i="3"/>
  <c r="L27" i="3"/>
  <c r="L28" i="3"/>
  <c r="L25" i="3"/>
  <c r="L26" i="3"/>
  <c r="N33" i="3"/>
  <c r="N32" i="3"/>
  <c r="N31" i="3"/>
  <c r="N30" i="3"/>
  <c r="K32" i="3"/>
  <c r="K33" i="3"/>
  <c r="K31" i="3"/>
  <c r="K30" i="3"/>
  <c r="L18" i="3"/>
  <c r="L17" i="3"/>
  <c r="L16" i="3"/>
  <c r="L15" i="3"/>
  <c r="H38" i="3"/>
  <c r="H37" i="3"/>
  <c r="H35" i="3"/>
  <c r="H36" i="3"/>
  <c r="L23" i="3"/>
  <c r="L22" i="3"/>
  <c r="L21" i="3"/>
  <c r="L20" i="3"/>
  <c r="I32" i="3"/>
  <c r="I33" i="3"/>
  <c r="I31" i="3"/>
  <c r="I30" i="3"/>
  <c r="I6" i="5"/>
  <c r="I7" i="5" s="1"/>
  <c r="J4" i="5" s="1"/>
  <c r="H10" i="5"/>
  <c r="H27" i="6" s="1"/>
  <c r="J25" i="6"/>
  <c r="J9" i="6"/>
  <c r="G48" i="3"/>
  <c r="G23" i="6" s="1"/>
  <c r="I26" i="6"/>
  <c r="I8" i="6"/>
  <c r="J13" i="4"/>
  <c r="K4" i="4"/>
  <c r="Q22" i="1"/>
  <c r="M22" i="1"/>
  <c r="K22" i="1"/>
  <c r="G22" i="1"/>
  <c r="P22" i="1"/>
  <c r="H22" i="1"/>
  <c r="O22" i="1"/>
  <c r="O6" i="8" s="1"/>
  <c r="L22" i="1"/>
  <c r="L6" i="8" s="1"/>
  <c r="N22" i="1"/>
  <c r="N6" i="8" s="1"/>
  <c r="J22" i="1"/>
  <c r="J6" i="8" s="1"/>
  <c r="I22" i="1"/>
  <c r="I6" i="8" s="1"/>
  <c r="F22" i="1"/>
  <c r="F6" i="8" s="1"/>
  <c r="L13" i="2"/>
  <c r="K27" i="2"/>
  <c r="K28" i="2" s="1"/>
  <c r="N48" i="3" l="1"/>
  <c r="N23" i="6" s="1"/>
  <c r="O48" i="3"/>
  <c r="O23" i="6" s="1"/>
  <c r="I48" i="3"/>
  <c r="I23" i="6" s="1"/>
  <c r="Q47" i="3"/>
  <c r="M47" i="3"/>
  <c r="I47" i="3"/>
  <c r="O47" i="3"/>
  <c r="Q48" i="3"/>
  <c r="Q23" i="6" s="1"/>
  <c r="H48" i="3"/>
  <c r="H23" i="6" s="1"/>
  <c r="L48" i="3"/>
  <c r="L23" i="6" s="1"/>
  <c r="G47" i="3"/>
  <c r="K47" i="3"/>
  <c r="M48" i="3"/>
  <c r="M23" i="6" s="1"/>
  <c r="K48" i="3"/>
  <c r="K23" i="6" s="1"/>
  <c r="L47" i="3"/>
  <c r="P48" i="3"/>
  <c r="P23" i="6" s="1"/>
  <c r="J48" i="3"/>
  <c r="J23" i="6" s="1"/>
  <c r="F47" i="3"/>
  <c r="N47" i="3"/>
  <c r="H47" i="3"/>
  <c r="P47" i="3"/>
  <c r="J47" i="3"/>
  <c r="I10" i="5"/>
  <c r="I27" i="6" s="1"/>
  <c r="J6" i="5"/>
  <c r="J37" i="6" s="1"/>
  <c r="J38" i="6" s="1"/>
  <c r="H11" i="6"/>
  <c r="I37" i="6"/>
  <c r="I38" i="6" s="1"/>
  <c r="K21" i="8"/>
  <c r="J7" i="8"/>
  <c r="J20" i="8"/>
  <c r="L22" i="8"/>
  <c r="M23" i="8"/>
  <c r="P28" i="1"/>
  <c r="M6" i="8"/>
  <c r="Q5" i="6"/>
  <c r="Q6" i="8"/>
  <c r="Q22" i="8"/>
  <c r="P21" i="8"/>
  <c r="O7" i="8"/>
  <c r="O20" i="8"/>
  <c r="K28" i="1"/>
  <c r="H6" i="8"/>
  <c r="Q23" i="8"/>
  <c r="N20" i="8"/>
  <c r="O21" i="8"/>
  <c r="N7" i="8"/>
  <c r="P22" i="8"/>
  <c r="L20" i="8"/>
  <c r="M21" i="8"/>
  <c r="L7" i="8"/>
  <c r="N22" i="8"/>
  <c r="O23" i="8"/>
  <c r="P5" i="6"/>
  <c r="P6" i="8"/>
  <c r="G21" i="8"/>
  <c r="F7" i="8"/>
  <c r="I23" i="8"/>
  <c r="H22" i="8"/>
  <c r="F20" i="8"/>
  <c r="H26" i="1"/>
  <c r="G6" i="8"/>
  <c r="K22" i="8"/>
  <c r="L23" i="8"/>
  <c r="J21" i="8"/>
  <c r="I7" i="8"/>
  <c r="I20" i="8"/>
  <c r="N28" i="1"/>
  <c r="K6" i="8"/>
  <c r="K25" i="6"/>
  <c r="K9" i="6"/>
  <c r="Q46" i="3"/>
  <c r="Q24" i="6" s="1"/>
  <c r="J28" i="1"/>
  <c r="M46" i="3"/>
  <c r="M24" i="6" s="1"/>
  <c r="P45" i="3"/>
  <c r="K46" i="3"/>
  <c r="K24" i="6" s="1"/>
  <c r="N45" i="3"/>
  <c r="I45" i="3"/>
  <c r="O45" i="3"/>
  <c r="H46" i="3"/>
  <c r="H24" i="6" s="1"/>
  <c r="P46" i="3"/>
  <c r="P24" i="6" s="1"/>
  <c r="K45" i="3"/>
  <c r="M45" i="3"/>
  <c r="N46" i="3"/>
  <c r="N24" i="6" s="1"/>
  <c r="I46" i="3"/>
  <c r="I24" i="6" s="1"/>
  <c r="G46" i="3"/>
  <c r="G24" i="6" s="1"/>
  <c r="O46" i="3"/>
  <c r="O24" i="6" s="1"/>
  <c r="Q45" i="3"/>
  <c r="G45" i="3"/>
  <c r="L46" i="3"/>
  <c r="L24" i="6" s="1"/>
  <c r="J46" i="3"/>
  <c r="J24" i="6" s="1"/>
  <c r="F46" i="3"/>
  <c r="F24" i="6" s="1"/>
  <c r="H45" i="3"/>
  <c r="L45" i="3"/>
  <c r="J45" i="3"/>
  <c r="F45" i="3"/>
  <c r="J26" i="6"/>
  <c r="J8" i="6"/>
  <c r="K13" i="4"/>
  <c r="L4" i="4"/>
  <c r="M13" i="2"/>
  <c r="N13" i="2"/>
  <c r="M25" i="1"/>
  <c r="G25" i="1"/>
  <c r="O27" i="1"/>
  <c r="G5" i="6"/>
  <c r="Q26" i="1"/>
  <c r="K25" i="1"/>
  <c r="M27" i="1"/>
  <c r="H5" i="6"/>
  <c r="M5" i="6"/>
  <c r="N26" i="1"/>
  <c r="I27" i="1"/>
  <c r="Q25" i="1"/>
  <c r="P25" i="1"/>
  <c r="K5" i="6"/>
  <c r="L26" i="1"/>
  <c r="J27" i="1"/>
  <c r="I26" i="1"/>
  <c r="H25" i="1"/>
  <c r="J25" i="1"/>
  <c r="J5" i="6"/>
  <c r="M28" i="1"/>
  <c r="L27" i="1"/>
  <c r="K26" i="1"/>
  <c r="P26" i="1"/>
  <c r="O5" i="6"/>
  <c r="O25" i="1"/>
  <c r="Q27" i="1"/>
  <c r="L28" i="1"/>
  <c r="K27" i="1"/>
  <c r="J26" i="1"/>
  <c r="I25" i="1"/>
  <c r="I5" i="6"/>
  <c r="P27" i="1"/>
  <c r="O26" i="1"/>
  <c r="N25" i="1"/>
  <c r="N5" i="6"/>
  <c r="Q28" i="1"/>
  <c r="L25" i="1"/>
  <c r="M26" i="1"/>
  <c r="O28" i="1"/>
  <c r="N27" i="1"/>
  <c r="L5" i="6"/>
  <c r="I28" i="1"/>
  <c r="G26" i="1"/>
  <c r="H27" i="1"/>
  <c r="F25" i="1"/>
  <c r="F5" i="6"/>
  <c r="L27" i="2"/>
  <c r="L28" i="2" s="1"/>
  <c r="Q52" i="3" l="1"/>
  <c r="Q8" i="8"/>
  <c r="J52" i="3"/>
  <c r="J8" i="8"/>
  <c r="K53" i="3"/>
  <c r="O8" i="8"/>
  <c r="P53" i="3"/>
  <c r="O52" i="3"/>
  <c r="M53" i="3"/>
  <c r="L52" i="3"/>
  <c r="L8" i="8"/>
  <c r="I52" i="3"/>
  <c r="I8" i="8"/>
  <c r="J53" i="3"/>
  <c r="F52" i="3"/>
  <c r="F8" i="8"/>
  <c r="G53" i="3"/>
  <c r="N52" i="3"/>
  <c r="O53" i="3"/>
  <c r="N8" i="8"/>
  <c r="N53" i="3"/>
  <c r="M8" i="8"/>
  <c r="M52" i="3"/>
  <c r="P52" i="3"/>
  <c r="Q53" i="3"/>
  <c r="P8" i="8"/>
  <c r="H52" i="3"/>
  <c r="H8" i="8"/>
  <c r="I53" i="3"/>
  <c r="L53" i="3"/>
  <c r="K52" i="3"/>
  <c r="K8" i="8"/>
  <c r="G52" i="3"/>
  <c r="H53" i="3"/>
  <c r="G8" i="8"/>
  <c r="I11" i="6"/>
  <c r="J7" i="5"/>
  <c r="Q21" i="8"/>
  <c r="P7" i="8"/>
  <c r="P20" i="8"/>
  <c r="H21" i="8"/>
  <c r="J23" i="8"/>
  <c r="G20" i="8"/>
  <c r="G7" i="8"/>
  <c r="I22" i="8"/>
  <c r="L21" i="8"/>
  <c r="L19" i="8" s="1"/>
  <c r="L19" i="6" s="1"/>
  <c r="K7" i="8"/>
  <c r="M22" i="8"/>
  <c r="N23" i="8"/>
  <c r="K20" i="8"/>
  <c r="M20" i="8"/>
  <c r="N21" i="8"/>
  <c r="M7" i="8"/>
  <c r="O22" i="8"/>
  <c r="O19" i="8" s="1"/>
  <c r="O19" i="6" s="1"/>
  <c r="P23" i="8"/>
  <c r="K23" i="8"/>
  <c r="I21" i="8"/>
  <c r="H7" i="8"/>
  <c r="H20" i="8"/>
  <c r="J22" i="8"/>
  <c r="Q20" i="8"/>
  <c r="Q7" i="8"/>
  <c r="L25" i="6"/>
  <c r="L9" i="6"/>
  <c r="H30" i="1"/>
  <c r="H49" i="3"/>
  <c r="H6" i="6" s="1"/>
  <c r="F49" i="3"/>
  <c r="F6" i="6" s="1"/>
  <c r="F7" i="6" s="1"/>
  <c r="L49" i="3"/>
  <c r="L6" i="6" s="1"/>
  <c r="Q49" i="3"/>
  <c r="Q6" i="6" s="1"/>
  <c r="K49" i="3"/>
  <c r="K6" i="6" s="1"/>
  <c r="I49" i="3"/>
  <c r="I6" i="6" s="1"/>
  <c r="J49" i="3"/>
  <c r="J6" i="6" s="1"/>
  <c r="G49" i="3"/>
  <c r="G6" i="6" s="1"/>
  <c r="G7" i="6" s="1"/>
  <c r="G10" i="6" s="1"/>
  <c r="M49" i="3"/>
  <c r="M6" i="6" s="1"/>
  <c r="O49" i="3"/>
  <c r="O6" i="6" s="1"/>
  <c r="N49" i="3"/>
  <c r="N6" i="6" s="1"/>
  <c r="P49" i="3"/>
  <c r="P6" i="6" s="1"/>
  <c r="K26" i="6"/>
  <c r="K8" i="6"/>
  <c r="L13" i="4"/>
  <c r="M4" i="4"/>
  <c r="F30" i="1"/>
  <c r="I30" i="1"/>
  <c r="K30" i="1"/>
  <c r="G30" i="1"/>
  <c r="N30" i="1"/>
  <c r="M30" i="1"/>
  <c r="Q30" i="1"/>
  <c r="P30" i="1"/>
  <c r="L30" i="1"/>
  <c r="O30" i="1"/>
  <c r="J30" i="1"/>
  <c r="M27" i="2"/>
  <c r="M28" i="2" s="1"/>
  <c r="K9" i="8" l="1"/>
  <c r="K28" i="8"/>
  <c r="J27" i="8"/>
  <c r="J21" i="6" s="1"/>
  <c r="F9" i="8"/>
  <c r="F28" i="8"/>
  <c r="F22" i="6" s="1"/>
  <c r="I9" i="8"/>
  <c r="I28" i="8"/>
  <c r="H27" i="8"/>
  <c r="H21" i="6" s="1"/>
  <c r="M9" i="8"/>
  <c r="L27" i="8"/>
  <c r="L21" i="6" s="1"/>
  <c r="M28" i="8"/>
  <c r="O9" i="8"/>
  <c r="N27" i="8"/>
  <c r="N21" i="6" s="1"/>
  <c r="O28" i="8"/>
  <c r="H9" i="8"/>
  <c r="G27" i="8"/>
  <c r="G21" i="6" s="1"/>
  <c r="H28" i="8"/>
  <c r="N9" i="8"/>
  <c r="M27" i="8"/>
  <c r="M21" i="6" s="1"/>
  <c r="N28" i="8"/>
  <c r="J9" i="8"/>
  <c r="J28" i="8"/>
  <c r="I27" i="8"/>
  <c r="I21" i="6" s="1"/>
  <c r="G9" i="8"/>
  <c r="F27" i="8"/>
  <c r="G28" i="8"/>
  <c r="L9" i="8"/>
  <c r="L28" i="8"/>
  <c r="K27" i="8"/>
  <c r="K21" i="6" s="1"/>
  <c r="P9" i="8"/>
  <c r="P28" i="8"/>
  <c r="O27" i="8"/>
  <c r="O21" i="6" s="1"/>
  <c r="Q9" i="8"/>
  <c r="Q28" i="8"/>
  <c r="P27" i="8"/>
  <c r="P21" i="6" s="1"/>
  <c r="Q21" i="6"/>
  <c r="F19" i="8"/>
  <c r="F19" i="6" s="1"/>
  <c r="J19" i="8"/>
  <c r="J19" i="6" s="1"/>
  <c r="I19" i="8"/>
  <c r="I19" i="6" s="1"/>
  <c r="N19" i="8"/>
  <c r="N19" i="6" s="1"/>
  <c r="G19" i="8"/>
  <c r="G19" i="6" s="1"/>
  <c r="J10" i="5"/>
  <c r="K6" i="5"/>
  <c r="K37" i="6" s="1"/>
  <c r="K38" i="6" s="1"/>
  <c r="K4" i="5"/>
  <c r="H19" i="8"/>
  <c r="H19" i="6" s="1"/>
  <c r="P19" i="8"/>
  <c r="P19" i="6" s="1"/>
  <c r="M19" i="8"/>
  <c r="M19" i="6" s="1"/>
  <c r="Q19" i="8"/>
  <c r="Q19" i="6" s="1"/>
  <c r="K19" i="8"/>
  <c r="K19" i="6" s="1"/>
  <c r="M9" i="6"/>
  <c r="M25" i="6"/>
  <c r="F10" i="6"/>
  <c r="F15" i="6" s="1"/>
  <c r="L26" i="6"/>
  <c r="L8" i="6"/>
  <c r="M13" i="4"/>
  <c r="N4" i="4"/>
  <c r="G15" i="6"/>
  <c r="G12" i="6"/>
  <c r="O13" i="2"/>
  <c r="N27" i="2"/>
  <c r="N28" i="2" s="1"/>
  <c r="G13" i="6" l="1"/>
  <c r="K7" i="5"/>
  <c r="K10" i="5" s="1"/>
  <c r="J27" i="6"/>
  <c r="J11" i="6"/>
  <c r="H22" i="6"/>
  <c r="N25" i="6"/>
  <c r="N9" i="6"/>
  <c r="F12" i="6"/>
  <c r="M26" i="6"/>
  <c r="M8" i="6"/>
  <c r="N13" i="4"/>
  <c r="O4" i="4"/>
  <c r="H7" i="6"/>
  <c r="H10" i="6" s="1"/>
  <c r="P13" i="2"/>
  <c r="O27" i="2"/>
  <c r="O28" i="2" s="1"/>
  <c r="G14" i="6" l="1"/>
  <c r="I2" i="7" s="1"/>
  <c r="G28" i="6"/>
  <c r="F13" i="6"/>
  <c r="K11" i="6"/>
  <c r="K27" i="6"/>
  <c r="L6" i="5"/>
  <c r="L37" i="6" s="1"/>
  <c r="L38" i="6" s="1"/>
  <c r="L4" i="5"/>
  <c r="J22" i="6"/>
  <c r="O9" i="6"/>
  <c r="O25" i="6"/>
  <c r="N26" i="6"/>
  <c r="N8" i="6"/>
  <c r="O13" i="4"/>
  <c r="P4" i="4"/>
  <c r="H12" i="6"/>
  <c r="H15" i="6"/>
  <c r="Q13" i="2"/>
  <c r="Q27" i="2" s="1"/>
  <c r="Q28" i="2" s="1"/>
  <c r="P27" i="2"/>
  <c r="P28" i="2" s="1"/>
  <c r="F14" i="6" l="1"/>
  <c r="F28" i="6"/>
  <c r="H13" i="6"/>
  <c r="H28" i="6" s="1"/>
  <c r="H14" i="6"/>
  <c r="J2" i="7" s="1"/>
  <c r="L7" i="5"/>
  <c r="L10" i="5" s="1"/>
  <c r="L22" i="6"/>
  <c r="Q9" i="6"/>
  <c r="Q25" i="6"/>
  <c r="P25" i="6"/>
  <c r="P9" i="6"/>
  <c r="O26" i="6"/>
  <c r="O8" i="6"/>
  <c r="P13" i="4"/>
  <c r="Q4" i="4"/>
  <c r="Q13" i="4" s="1"/>
  <c r="I7" i="6"/>
  <c r="H2" i="7" l="1"/>
  <c r="M4" i="5"/>
  <c r="M6" i="5"/>
  <c r="M37" i="6" s="1"/>
  <c r="M38" i="6" s="1"/>
  <c r="L27" i="6"/>
  <c r="L11" i="6"/>
  <c r="P22" i="6"/>
  <c r="N22" i="6"/>
  <c r="I10" i="6"/>
  <c r="I15" i="6" s="1"/>
  <c r="Q26" i="6"/>
  <c r="Q8" i="6"/>
  <c r="P26" i="6"/>
  <c r="P8" i="6"/>
  <c r="K7" i="6"/>
  <c r="J7" i="6"/>
  <c r="J10" i="6" s="1"/>
  <c r="M7" i="5" l="1"/>
  <c r="I12" i="6"/>
  <c r="K10" i="6"/>
  <c r="K12" i="6" s="1"/>
  <c r="J15" i="6"/>
  <c r="J12" i="6"/>
  <c r="I13" i="6" l="1"/>
  <c r="J13" i="6"/>
  <c r="K13" i="6"/>
  <c r="K28" i="6" s="1"/>
  <c r="N4" i="5"/>
  <c r="M10" i="5"/>
  <c r="N6" i="5"/>
  <c r="K15" i="6"/>
  <c r="K14" i="6" l="1"/>
  <c r="M2" i="7" s="1"/>
  <c r="J14" i="6"/>
  <c r="L2" i="7" s="1"/>
  <c r="J28" i="6"/>
  <c r="I14" i="6"/>
  <c r="I28" i="6"/>
  <c r="N7" i="5"/>
  <c r="N37" i="6"/>
  <c r="N38" i="6" s="1"/>
  <c r="M27" i="6"/>
  <c r="M11" i="6"/>
  <c r="K2" i="7" l="1"/>
  <c r="N10" i="5"/>
  <c r="O4" i="5"/>
  <c r="O6" i="5"/>
  <c r="O37" i="6" s="1"/>
  <c r="O38" i="6" s="1"/>
  <c r="L7" i="6"/>
  <c r="L10" i="6" s="1"/>
  <c r="O7" i="5" l="1"/>
  <c r="N11" i="6"/>
  <c r="N27" i="6"/>
  <c r="M7" i="6"/>
  <c r="M10" i="6" s="1"/>
  <c r="L15" i="6"/>
  <c r="L12" i="6"/>
  <c r="L13" i="6" l="1"/>
  <c r="L28" i="6" s="1"/>
  <c r="O10" i="5"/>
  <c r="P4" i="5"/>
  <c r="P6" i="5"/>
  <c r="P37" i="6" s="1"/>
  <c r="P38" i="6" s="1"/>
  <c r="M12" i="6"/>
  <c r="M15" i="6"/>
  <c r="L14" i="6" l="1"/>
  <c r="N2" i="7" s="1"/>
  <c r="M13" i="6"/>
  <c r="M28" i="6" s="1"/>
  <c r="P7" i="5"/>
  <c r="O11" i="6"/>
  <c r="O27" i="6"/>
  <c r="M14" i="6" l="1"/>
  <c r="P10" i="5"/>
  <c r="Q6" i="5"/>
  <c r="Q37" i="6" s="1"/>
  <c r="Q38" i="6" s="1"/>
  <c r="Q4" i="5"/>
  <c r="N7" i="6"/>
  <c r="N10" i="6" s="1"/>
  <c r="Q7" i="5" l="1"/>
  <c r="Q10" i="5" s="1"/>
  <c r="Q27" i="6" s="1"/>
  <c r="O2" i="7"/>
  <c r="P27" i="6"/>
  <c r="P11" i="6"/>
  <c r="O7" i="6"/>
  <c r="O10" i="6" s="1"/>
  <c r="N12" i="6"/>
  <c r="N15" i="6"/>
  <c r="Q11" i="6" l="1"/>
  <c r="N13" i="6"/>
  <c r="N28" i="6" s="1"/>
  <c r="O12" i="6"/>
  <c r="O15" i="6"/>
  <c r="N14" i="6" l="1"/>
  <c r="P2" i="7" s="1"/>
  <c r="O13" i="6"/>
  <c r="P7" i="6"/>
  <c r="P10" i="6" s="1"/>
  <c r="O14" i="6" l="1"/>
  <c r="Q2" i="7" s="1"/>
  <c r="O28" i="6"/>
  <c r="P12" i="6"/>
  <c r="P15" i="6"/>
  <c r="P13" i="6" l="1"/>
  <c r="Q7" i="6"/>
  <c r="Q10" i="6" s="1"/>
  <c r="P14" i="6" l="1"/>
  <c r="R2" i="7" s="1"/>
  <c r="P28" i="6"/>
  <c r="Q15" i="6"/>
  <c r="Q12" i="6"/>
  <c r="Q13" i="6" l="1"/>
  <c r="F21" i="6"/>
  <c r="Q14" i="6" l="1"/>
  <c r="Q28" i="6"/>
  <c r="F11" i="8"/>
  <c r="I22" i="6"/>
  <c r="G22" i="6"/>
  <c r="S2" i="7" l="1"/>
  <c r="G2" i="7" s="1"/>
  <c r="F13" i="8"/>
  <c r="F17" i="8" s="1"/>
  <c r="F29" i="6" s="1"/>
  <c r="F30" i="6" s="1"/>
  <c r="F40" i="6" s="1"/>
  <c r="H3" i="7" s="1"/>
  <c r="K22" i="6"/>
  <c r="F41" i="6" l="1"/>
  <c r="F15" i="8"/>
  <c r="G10" i="8" s="1"/>
  <c r="G11" i="8" s="1"/>
  <c r="M22" i="6"/>
  <c r="G13" i="8" l="1"/>
  <c r="G17" i="8" s="1"/>
  <c r="G29" i="6" s="1"/>
  <c r="G30" i="6" s="1"/>
  <c r="G40" i="6" s="1"/>
  <c r="I3" i="7" s="1"/>
  <c r="H4" i="7"/>
  <c r="Q22" i="6"/>
  <c r="O22" i="6"/>
  <c r="G41" i="6" l="1"/>
  <c r="I4" i="7" s="1"/>
  <c r="G15" i="8"/>
  <c r="H10" i="8" s="1"/>
  <c r="H11" i="8" s="1"/>
  <c r="H13" i="8" l="1"/>
  <c r="H17" i="8" s="1"/>
  <c r="H29" i="6" s="1"/>
  <c r="H30" i="6" s="1"/>
  <c r="H40" i="6" s="1"/>
  <c r="J3" i="7" l="1"/>
  <c r="H41" i="6"/>
  <c r="H15" i="8"/>
  <c r="I10" i="8" s="1"/>
  <c r="I11" i="8" s="1"/>
  <c r="I13" i="8" l="1"/>
  <c r="I17" i="8" s="1"/>
  <c r="I29" i="6" s="1"/>
  <c r="I30" i="6" s="1"/>
  <c r="I40" i="6" s="1"/>
  <c r="K3" i="7" s="1"/>
  <c r="J4" i="7"/>
  <c r="I41" i="6" l="1"/>
  <c r="I15" i="8"/>
  <c r="J10" i="8" s="1"/>
  <c r="J11" i="8" s="1"/>
  <c r="J13" i="8" l="1"/>
  <c r="J17" i="8" s="1"/>
  <c r="J29" i="6" s="1"/>
  <c r="J30" i="6" s="1"/>
  <c r="J40" i="6" s="1"/>
  <c r="L3" i="7" s="1"/>
  <c r="K4" i="7"/>
  <c r="J41" i="6" l="1"/>
  <c r="L4" i="7" s="1"/>
  <c r="J15" i="8"/>
  <c r="K10" i="8" s="1"/>
  <c r="K11" i="8" s="1"/>
  <c r="K13" i="8" l="1"/>
  <c r="K17" i="8" s="1"/>
  <c r="K29" i="6" s="1"/>
  <c r="K30" i="6" s="1"/>
  <c r="K40" i="6" s="1"/>
  <c r="M3" i="7" l="1"/>
  <c r="K41" i="6"/>
  <c r="K15" i="8"/>
  <c r="L10" i="8" s="1"/>
  <c r="L11" i="8" s="1"/>
  <c r="L13" i="8" l="1"/>
  <c r="L17" i="8" s="1"/>
  <c r="L29" i="6" s="1"/>
  <c r="L30" i="6" s="1"/>
  <c r="L40" i="6" s="1"/>
  <c r="N3" i="7" s="1"/>
  <c r="M4" i="7"/>
  <c r="L41" i="6" l="1"/>
  <c r="N4" i="7" s="1"/>
  <c r="L15" i="8"/>
  <c r="M10" i="8" s="1"/>
  <c r="M11" i="8" s="1"/>
  <c r="M13" i="8" l="1"/>
  <c r="M17" i="8" s="1"/>
  <c r="M29" i="6" s="1"/>
  <c r="M30" i="6" s="1"/>
  <c r="M40" i="6" s="1"/>
  <c r="O3" i="7" l="1"/>
  <c r="M41" i="6"/>
  <c r="M15" i="8"/>
  <c r="N10" i="8" s="1"/>
  <c r="N11" i="8" s="1"/>
  <c r="O4" i="7" l="1"/>
  <c r="N13" i="8"/>
  <c r="N17" i="8" s="1"/>
  <c r="N29" i="6" s="1"/>
  <c r="N30" i="6" s="1"/>
  <c r="N40" i="6" s="1"/>
  <c r="P3" i="7" s="1"/>
  <c r="N15" i="8" l="1"/>
  <c r="O10" i="8" s="1"/>
  <c r="O11" i="8" s="1"/>
  <c r="N41" i="6"/>
  <c r="P4" i="7" l="1"/>
  <c r="O13" i="8"/>
  <c r="O17" i="8" s="1"/>
  <c r="O29" i="6" s="1"/>
  <c r="O30" i="6" s="1"/>
  <c r="O40" i="6" s="1"/>
  <c r="Q3" i="7" s="1"/>
  <c r="O15" i="8" l="1"/>
  <c r="P10" i="8" s="1"/>
  <c r="P11" i="8" s="1"/>
  <c r="O41" i="6"/>
  <c r="Q4" i="7" l="1"/>
  <c r="P13" i="8"/>
  <c r="P17" i="8" s="1"/>
  <c r="P29" i="6" s="1"/>
  <c r="P30" i="6" s="1"/>
  <c r="P40" i="6" s="1"/>
  <c r="R3" i="7" s="1"/>
  <c r="P15" i="8" l="1"/>
  <c r="Q10" i="8" s="1"/>
  <c r="Q11" i="8" s="1"/>
  <c r="P41" i="6"/>
  <c r="R4" i="7" l="1"/>
  <c r="Q13" i="8"/>
  <c r="Q17" i="8" s="1"/>
  <c r="Q29" i="6" s="1"/>
  <c r="Q30" i="6" s="1"/>
  <c r="Q40" i="6" s="1"/>
  <c r="S3" i="7" s="1"/>
  <c r="Q15" i="8" l="1"/>
  <c r="Q41" i="6"/>
  <c r="S4" i="7" s="1"/>
  <c r="G4" i="7" s="1"/>
</calcChain>
</file>

<file path=xl/sharedStrings.xml><?xml version="1.0" encoding="utf-8"?>
<sst xmlns="http://schemas.openxmlformats.org/spreadsheetml/2006/main" count="401" uniqueCount="203">
  <si>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</si>
  <si>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</si>
  <si>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</si>
  <si>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</si>
  <si>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</si>
  <si>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</si>
  <si>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</si>
  <si>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</si>
  <si>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</si>
  <si>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</si>
  <si>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</si>
  <si>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</si>
  <si>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Тренд</t>
  </si>
  <si>
    <t>План продаж</t>
  </si>
  <si>
    <t>Общий объем</t>
  </si>
  <si>
    <t>шт</t>
  </si>
  <si>
    <t>Выручка</t>
  </si>
  <si>
    <t>руб</t>
  </si>
  <si>
    <t>Итого</t>
  </si>
  <si>
    <t>Фонд оплаты труда</t>
  </si>
  <si>
    <t>Административный персонал</t>
  </si>
  <si>
    <t>Генеральный директор</t>
  </si>
  <si>
    <t>Коммерческий директор</t>
  </si>
  <si>
    <t>Главный инженер</t>
  </si>
  <si>
    <t>Главный технолог</t>
  </si>
  <si>
    <t>Бухгалтер</t>
  </si>
  <si>
    <t>Начальник отдела продаж</t>
  </si>
  <si>
    <t>менеджер 1</t>
  </si>
  <si>
    <t>менеджер 2</t>
  </si>
  <si>
    <t>менеджер 3</t>
  </si>
  <si>
    <t>Логист</t>
  </si>
  <si>
    <t>Маркетолог</t>
  </si>
  <si>
    <t>Финансовый аналитик</t>
  </si>
  <si>
    <t>Ассистент</t>
  </si>
  <si>
    <t>Юрист</t>
  </si>
  <si>
    <t>Сальдо на конец</t>
  </si>
  <si>
    <t>Для БДДС</t>
  </si>
  <si>
    <t>Постоянные расходы</t>
  </si>
  <si>
    <t>Аренда</t>
  </si>
  <si>
    <t>Маркетинг</t>
  </si>
  <si>
    <t>Логистика</t>
  </si>
  <si>
    <t>Связь</t>
  </si>
  <si>
    <t>Програмные лицензии</t>
  </si>
  <si>
    <t>Прочие</t>
  </si>
  <si>
    <t>офис</t>
  </si>
  <si>
    <t>склад</t>
  </si>
  <si>
    <t>Приток</t>
  </si>
  <si>
    <t>отток</t>
  </si>
  <si>
    <t>Бюджет доходов и расходов</t>
  </si>
  <si>
    <t>Себестоимость</t>
  </si>
  <si>
    <t>Валовая прибыль</t>
  </si>
  <si>
    <t>Операционная прибыль</t>
  </si>
  <si>
    <t>% по финансированию</t>
  </si>
  <si>
    <t>Прибыль до налогов</t>
  </si>
  <si>
    <t>% по финансированию в месяц</t>
  </si>
  <si>
    <t>% по финансированию в год</t>
  </si>
  <si>
    <t>EBITDA, margin</t>
  </si>
  <si>
    <t>Бюджет движения денежных средств</t>
  </si>
  <si>
    <t>ДДС по операционной деятельности</t>
  </si>
  <si>
    <t>Собираем дебиторскую задолженность</t>
  </si>
  <si>
    <t>в том же месяце</t>
  </si>
  <si>
    <t>в следующем месяце</t>
  </si>
  <si>
    <t xml:space="preserve"> через 60 дней</t>
  </si>
  <si>
    <t>через 90 дней</t>
  </si>
  <si>
    <t>невозврат</t>
  </si>
  <si>
    <t>Итого для БДДС</t>
  </si>
  <si>
    <t>Отток</t>
  </si>
  <si>
    <t>ФОТ</t>
  </si>
  <si>
    <t>Итого ДДС по операционной деятельности</t>
  </si>
  <si>
    <t>ДДС по инвестиционной деятельности</t>
  </si>
  <si>
    <t>приток</t>
  </si>
  <si>
    <t>Итого по инвестиционной деятельности</t>
  </si>
  <si>
    <t>ДДС по финансовой деятельности</t>
  </si>
  <si>
    <t xml:space="preserve">приток </t>
  </si>
  <si>
    <t>Итого по финансовой деятельности</t>
  </si>
  <si>
    <t>ДДС за период</t>
  </si>
  <si>
    <t>ДДС накопленным периодом</t>
  </si>
  <si>
    <t>Исходные данные</t>
  </si>
  <si>
    <t>БДДС накопленный</t>
  </si>
  <si>
    <t>План продаж  и цена продаж</t>
  </si>
  <si>
    <t>Услуга А</t>
  </si>
  <si>
    <t>Материал</t>
  </si>
  <si>
    <t>Работа</t>
  </si>
  <si>
    <t>аванс</t>
  </si>
  <si>
    <t>после окончания</t>
  </si>
  <si>
    <t>Продукт/Услуга  1</t>
  </si>
  <si>
    <t>Продукт/Услуга  2</t>
  </si>
  <si>
    <t>Продукт/Услуга  3</t>
  </si>
  <si>
    <t>Продукт/Услуга  4</t>
  </si>
  <si>
    <t>Продукт/Услуга  5</t>
  </si>
  <si>
    <t>Продукт/Услуга  6</t>
  </si>
  <si>
    <t>структура</t>
  </si>
  <si>
    <t>Оплата материалов и услуг</t>
  </si>
  <si>
    <t>после поставки/выполнения</t>
  </si>
  <si>
    <t>менеджер 4</t>
  </si>
  <si>
    <t>оператор 1</t>
  </si>
  <si>
    <t>оператор 2</t>
  </si>
  <si>
    <t>оператор 3</t>
  </si>
  <si>
    <t>оператор 4</t>
  </si>
  <si>
    <t>Дополнительный  персонал</t>
  </si>
  <si>
    <t>Итого ФОТ</t>
  </si>
  <si>
    <t>Итого постоянные расходы</t>
  </si>
  <si>
    <t>Итого перемення часть ФОТ</t>
  </si>
  <si>
    <t>Итого себестоимость для БДР</t>
  </si>
  <si>
    <t xml:space="preserve">ФОТ постоянный </t>
  </si>
  <si>
    <t>ФОТ переменный</t>
  </si>
  <si>
    <t>Привлечение</t>
  </si>
  <si>
    <t>Итого  по привлечению</t>
  </si>
  <si>
    <t>Объем продаж в месяц</t>
  </si>
  <si>
    <t>ср чек</t>
  </si>
  <si>
    <t>материалы</t>
  </si>
  <si>
    <t>работа</t>
  </si>
  <si>
    <t>Сальдо на начало( сумма кредита)</t>
  </si>
  <si>
    <t>отток( погашение основной суммы)</t>
  </si>
  <si>
    <t>Итого ФОТ с налогами</t>
  </si>
  <si>
    <t>Итого за год</t>
  </si>
  <si>
    <t>Выручка с НДС</t>
  </si>
  <si>
    <t>НДС</t>
  </si>
  <si>
    <t>НДС по выручке</t>
  </si>
  <si>
    <t>Оплата НДС в бюджет</t>
  </si>
  <si>
    <t>Для ДДС приток выручки</t>
  </si>
  <si>
    <t>Для ДДС по поствкам</t>
  </si>
  <si>
    <t>постоплата</t>
  </si>
  <si>
    <t>НДС в бюджет</t>
  </si>
  <si>
    <t>стоимость лида</t>
  </si>
  <si>
    <t>Тренд по продажам</t>
  </si>
  <si>
    <t>Ремонт шоурума</t>
  </si>
  <si>
    <t>Торговое оборудование</t>
  </si>
  <si>
    <t>Покупка  CRM</t>
  </si>
  <si>
    <t>Закупка первой партии</t>
  </si>
  <si>
    <t>Оплата депозита за аренду</t>
  </si>
  <si>
    <t>Дополнительные расходы 1</t>
  </si>
  <si>
    <t>Дополнительные расходы 2</t>
  </si>
  <si>
    <t>Дополнительные расходы 3</t>
  </si>
  <si>
    <t>Дополнительные расходы 4</t>
  </si>
  <si>
    <t>Сумма</t>
  </si>
  <si>
    <t>НДС, руб</t>
  </si>
  <si>
    <t>Первоначальные инвестиции</t>
  </si>
  <si>
    <t>Итого НДС уплаченный</t>
  </si>
  <si>
    <t>МИН</t>
  </si>
  <si>
    <t>Переплата НДС в бюджет</t>
  </si>
  <si>
    <t>Переплата по НДС</t>
  </si>
  <si>
    <t>Инструкция по заполнению финансовой модели для расчета проекта</t>
  </si>
  <si>
    <t>Описание, что это и где взять  информацию</t>
  </si>
  <si>
    <t>Формула</t>
  </si>
  <si>
    <t>Лист для заполнения</t>
  </si>
  <si>
    <t xml:space="preserve">Структура </t>
  </si>
  <si>
    <t>Структура спроса по каждому продукту</t>
  </si>
  <si>
    <t>Есть статистика  или делаем предположение в % от общей выручки</t>
  </si>
  <si>
    <t>В данном файле заполняются  листы и ячейки которые закрашены только желтым цветом</t>
  </si>
  <si>
    <t>Средний чек</t>
  </si>
  <si>
    <t>Средний чек по каждому продукту(услуги)</t>
  </si>
  <si>
    <t>Себестоимость -переменные расходы</t>
  </si>
  <si>
    <t>Материалы</t>
  </si>
  <si>
    <t>Есть статистика- берем средний чек за год. Если -нет, то делаем предположения</t>
  </si>
  <si>
    <t>Если - это производство или услуга, то это стоимость используемых материалов. Если это оптовые или ретейл продажи - стоимость закупки товара у поставщика</t>
  </si>
  <si>
    <t>Определяем цену закупки товара или материала(расход на цену для данного продукта) и делим на средний  чек - получаем в % от среднего чека</t>
  </si>
  <si>
    <t>вспом.расх</t>
  </si>
  <si>
    <t>Вспомогательные расходы</t>
  </si>
  <si>
    <t>Стоимость лида - привлечение</t>
  </si>
  <si>
    <t>Определяем стоимость расходов на продвижение  единицы товара(услуги) и делим на средний  чек - получаем в % от среднего чека</t>
  </si>
  <si>
    <t>Прогноз для расчета выручки</t>
  </si>
  <si>
    <t>Вариант 1- если товары и услуги оплачиваются по карте или наличными сразу.Вариант 2- товары и услуги предоставляются с отсрочкой платежа</t>
  </si>
  <si>
    <t>Для Варианта 1- в том же месяце приток -100%.Для Варианта 2 - если есть статистика по поступления дебиторской задолженности по месяцам или делаем предположение</t>
  </si>
  <si>
    <t>Оплата материалов или услуг на аутсорсе</t>
  </si>
  <si>
    <t>Это правила оплаты по которой Вы пларируете работать с поставщиками материалов и услуг</t>
  </si>
  <si>
    <t>Оплата авансом или после поставки в % соотношении от общего объема оплат поставщиков</t>
  </si>
  <si>
    <t>ФОТ( Фонд оплаты труда)</t>
  </si>
  <si>
    <t>По штатному расписанию заполняем необходимых работников с оплатой нетто</t>
  </si>
  <si>
    <t>Оплата нетто при суммировании умножается на 32% и в расчетах учитывается ФОТ брутто</t>
  </si>
  <si>
    <t>Стоимость инфраструктуры - аренда с коммунальными, транпорт личный  владельцев или привлеченный, связь, РКО прочие офисные расходы</t>
  </si>
  <si>
    <t>Можно в ручную проставить расходы по месячно, если нет необходимости на  все 12 месяцев единый расход</t>
  </si>
  <si>
    <t>Прогноз по первоначальным инвестициям по различным статьям расхода  с учетом НДС( 0% или 20%)</t>
  </si>
  <si>
    <t>Финансирование</t>
  </si>
  <si>
    <t>Налог на прибыль</t>
  </si>
  <si>
    <t>Исходя из планируемой системы налогообложения (20%, 15%, 6%)</t>
  </si>
  <si>
    <t>Результаты расчетов</t>
  </si>
  <si>
    <t>-</t>
  </si>
  <si>
    <t>Стоимость лида</t>
  </si>
  <si>
    <t>Итого вспомогательные расходы</t>
  </si>
  <si>
    <t>Итого материалы  для БДР</t>
  </si>
  <si>
    <t>Себестоимость -материалы и вспом расх</t>
  </si>
  <si>
    <t>НДС по материалам и вспом расх</t>
  </si>
  <si>
    <t>Нераспределенная прибыль</t>
  </si>
  <si>
    <t>БДР Нераспределенная прибыль</t>
  </si>
  <si>
    <t>БДДС за период</t>
  </si>
  <si>
    <t>Инвестиции с НДС или без</t>
  </si>
  <si>
    <t>Расчет финансирования</t>
  </si>
  <si>
    <t>Расчет выручки</t>
  </si>
  <si>
    <t>Расчет себестоимости</t>
  </si>
  <si>
    <t>Расчет платежей НДС в бюджет</t>
  </si>
  <si>
    <t>20%, 0%</t>
  </si>
  <si>
    <t>Колебание продаж отнсительно среднего значения по выручке за год , в %</t>
  </si>
  <si>
    <t>1)Если есть статистика за несколько лет - вычесляем среднее значение за год и  расчитываем отклонение в % в каждом месяце от среднего значения.2) Если статистики нет - ищем информацию  в интернете по  схожим бизнесам и смотрим их статистику волотильности выручки по году</t>
  </si>
  <si>
    <t>Для оффлайн продаж - учесть ограничение человеческих возможностей и фактор ограничения времени работы оффлайн точки</t>
  </si>
  <si>
    <r>
      <t xml:space="preserve">Предположительный объем продаж в месяц </t>
    </r>
    <r>
      <rPr>
        <b/>
        <sz val="12"/>
        <color theme="1"/>
        <rFont val="Times New Roman"/>
        <family val="1"/>
        <charset val="204"/>
      </rPr>
      <t>по всем</t>
    </r>
    <r>
      <rPr>
        <sz val="12"/>
        <color theme="1"/>
        <rFont val="Times New Roman"/>
        <family val="1"/>
        <charset val="204"/>
      </rPr>
      <t xml:space="preserve"> продуктам и услугам</t>
    </r>
  </si>
  <si>
    <t>Для производства(услуги) - стоимость собственных работ по производству товара(услуги)</t>
  </si>
  <si>
    <t>Если производство- электроэенргия, отопление, обслуживание оборудования. Если продажи- упаковка, логистика. Можно поставить  в эту графу -услуги на аутсорсе (производство, логистика, упаковка)</t>
  </si>
  <si>
    <t>Определяем стоимость вспомогательных расходов на производсво или продажу единицы товара(услуги) и делим на средний  чек - получаем в % от среднего чека</t>
  </si>
  <si>
    <t>При онлайн продвижении - стоимость привлекаемых покупателей по всем онлайн каналам</t>
  </si>
  <si>
    <t>Заполнив все листы и все желтые ячейки ( с учетом специфики бизнеса), все расчеты на остальных листах , происходят автоматически. Для тестирования и проведения анализа чувствительности - переходим на лист "Исходные данные" - меняем параметры , которые мы внесли(желтые листы и желтые ячейки) и смотрим на результат расчетов (вверху листа)-БДР и БДДС, итог за год. (Красные цифра в скобках - это отрицательный результат, т е убыток в БДР или кассовй разрыв  в БДДС)</t>
  </si>
  <si>
    <t>Определяем стоимость работы на производство единицы товара(услуги) и делим на средний  чек - получаем в % от среднего чека. Если учли работников производства(услуги), то их не надо учитывать в ФОТ, иначе будет</t>
  </si>
  <si>
    <t>Предполагаемая сумма финансирования относительно первоначальных инвестиций и возможная ежемесячная сумма для погашения основной суммы кредита. Прогнозная ставка по финансированию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</si>
</sst>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р_._-;\-* #,##0_р_._-;_-* &quot;-&quot;_р_._-;_-@_-"/>
    <numFmt numFmtId="165" formatCode="#,##0;[Red]\(#,##0\)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6"/>
      <color rgb="FFFF0000"/>
      <name val="Calibri"/>
      <family val="2"/>
      <charset val="204"/>
      <scheme val="minor"/>
    </font>
    <font>
      <b/>
      <u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2"/>
      <color theme="4"/>
      <name val="Times New Roman"/>
      <family val="1"/>
      <charset val="204"/>
    </font>
    <font>
      <b/>
      <i/>
      <sz val="14"/>
      <color theme="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2" applyNumberFormat="0" applyFill="0" applyAlignment="0" applyProtection="0"/>
  </cellStyleXfs>
  <cellXfs count="100">
    <xf numFmtId="0" fontId="0" fillId="0" borderId="0" xfId="0"/>
    <xf numFmtId="9" fontId="0" fillId="0" borderId="0" xfId="0" applyNumberFormat="1"/>
    <xf numFmtId="3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10" fontId="0" fillId="0" borderId="0" xfId="0" applyNumberFormat="1"/>
    <xf numFmtId="165" fontId="0" fillId="0" borderId="0" xfId="0" applyNumberFormat="1"/>
    <xf numFmtId="0" fontId="6" fillId="2" borderId="0" xfId="0" applyFont="1" applyFill="1"/>
    <xf numFmtId="165" fontId="6" fillId="2" borderId="0" xfId="0" applyNumberFormat="1" applyFont="1" applyFill="1"/>
    <xf numFmtId="0" fontId="3" fillId="3" borderId="0" xfId="0" applyFont="1" applyFill="1"/>
    <xf numFmtId="0" fontId="6" fillId="0" borderId="0" xfId="0" applyFont="1"/>
    <xf numFmtId="9" fontId="0" fillId="2" borderId="0" xfId="0" applyNumberFormat="1" applyFill="1"/>
    <xf numFmtId="9" fontId="0" fillId="4" borderId="0" xfId="0" applyNumberFormat="1" applyFill="1"/>
    <xf numFmtId="0" fontId="0" fillId="4" borderId="0" xfId="0" applyFill="1"/>
    <xf numFmtId="3" fontId="0" fillId="4" borderId="0" xfId="0" applyNumberFormat="1" applyFill="1"/>
    <xf numFmtId="0" fontId="7" fillId="0" borderId="0" xfId="0" applyFont="1"/>
    <xf numFmtId="0" fontId="0" fillId="2" borderId="0" xfId="0" applyFill="1"/>
    <xf numFmtId="164" fontId="6" fillId="2" borderId="0" xfId="0" applyNumberFormat="1" applyFont="1" applyFill="1"/>
    <xf numFmtId="0" fontId="6" fillId="2" borderId="0" xfId="0" applyFont="1" applyFill="1" applyAlignment="1">
      <alignment horizontal="right"/>
    </xf>
    <xf numFmtId="164" fontId="6" fillId="2" borderId="0" xfId="1" applyFont="1" applyFill="1"/>
    <xf numFmtId="3" fontId="6" fillId="2" borderId="0" xfId="0" applyNumberFormat="1" applyFont="1" applyFill="1"/>
    <xf numFmtId="0" fontId="6" fillId="0" borderId="0" xfId="0" applyFont="1" applyFill="1"/>
    <xf numFmtId="164" fontId="6" fillId="0" borderId="0" xfId="1" applyFont="1" applyFill="1"/>
    <xf numFmtId="165" fontId="6" fillId="0" borderId="0" xfId="0" applyNumberFormat="1" applyFont="1"/>
    <xf numFmtId="0" fontId="0" fillId="2" borderId="1" xfId="0" applyFill="1" applyBorder="1"/>
    <xf numFmtId="1" fontId="0" fillId="0" borderId="0" xfId="0" applyNumberFormat="1"/>
    <xf numFmtId="0" fontId="8" fillId="4" borderId="0" xfId="0" applyFont="1" applyFill="1"/>
    <xf numFmtId="165" fontId="8" fillId="2" borderId="1" xfId="0" applyNumberFormat="1" applyFont="1" applyFill="1" applyBorder="1"/>
    <xf numFmtId="0" fontId="9" fillId="2" borderId="1" xfId="0" applyFont="1" applyFill="1" applyBorder="1"/>
    <xf numFmtId="0" fontId="0" fillId="0" borderId="0" xfId="0" applyFont="1" applyFill="1"/>
    <xf numFmtId="3" fontId="0" fillId="0" borderId="0" xfId="0" applyNumberFormat="1" applyFont="1" applyFill="1"/>
    <xf numFmtId="4" fontId="6" fillId="2" borderId="0" xfId="0" applyNumberFormat="1" applyFont="1" applyFill="1"/>
    <xf numFmtId="0" fontId="8" fillId="2" borderId="1" xfId="0" applyFont="1" applyFill="1" applyBorder="1"/>
    <xf numFmtId="1" fontId="0" fillId="0" borderId="0" xfId="0" applyNumberFormat="1" applyAlignment="1">
      <alignment horizontal="center"/>
    </xf>
    <xf numFmtId="9" fontId="0" fillId="0" borderId="0" xfId="0" applyNumberFormat="1" applyFill="1"/>
    <xf numFmtId="164" fontId="0" fillId="0" borderId="0" xfId="1" applyFont="1" applyAlignment="1">
      <alignment horizontal="center"/>
    </xf>
    <xf numFmtId="3" fontId="6" fillId="0" borderId="0" xfId="0" applyNumberFormat="1" applyFont="1"/>
    <xf numFmtId="0" fontId="6" fillId="0" borderId="3" xfId="0" applyFont="1" applyBorder="1"/>
    <xf numFmtId="0" fontId="6" fillId="0" borderId="4" xfId="0" applyFont="1" applyBorder="1"/>
    <xf numFmtId="3" fontId="6" fillId="0" borderId="4" xfId="0" applyNumberFormat="1" applyFont="1" applyBorder="1"/>
    <xf numFmtId="0" fontId="0" fillId="0" borderId="5" xfId="0" applyBorder="1"/>
    <xf numFmtId="0" fontId="0" fillId="0" borderId="0" xfId="0" applyBorder="1"/>
    <xf numFmtId="9" fontId="0" fillId="4" borderId="0" xfId="0" applyNumberFormat="1" applyFill="1" applyBorder="1"/>
    <xf numFmtId="3" fontId="0" fillId="4" borderId="0" xfId="0" applyNumberFormat="1" applyFill="1" applyBorder="1"/>
    <xf numFmtId="3" fontId="0" fillId="0" borderId="6" xfId="0" applyNumberFormat="1" applyBorder="1"/>
    <xf numFmtId="0" fontId="0" fillId="4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8" xfId="0" applyFill="1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3" fontId="6" fillId="4" borderId="0" xfId="0" applyNumberFormat="1" applyFont="1" applyFill="1"/>
    <xf numFmtId="9" fontId="6" fillId="4" borderId="0" xfId="0" applyNumberFormat="1" applyFont="1" applyFill="1"/>
    <xf numFmtId="0" fontId="8" fillId="0" borderId="0" xfId="0" applyFont="1" applyFill="1" applyBorder="1"/>
    <xf numFmtId="0" fontId="11" fillId="2" borderId="1" xfId="0" applyFont="1" applyFill="1" applyBorder="1"/>
    <xf numFmtId="165" fontId="6" fillId="2" borderId="1" xfId="0" applyNumberFormat="1" applyFont="1" applyFill="1" applyBorder="1"/>
    <xf numFmtId="165" fontId="0" fillId="0" borderId="0" xfId="0" applyNumberFormat="1" applyFont="1" applyFill="1"/>
    <xf numFmtId="0" fontId="19" fillId="0" borderId="0" xfId="0" applyFont="1"/>
    <xf numFmtId="0" fontId="0" fillId="0" borderId="0" xfId="0" applyFont="1"/>
    <xf numFmtId="0" fontId="10" fillId="3" borderId="2" xfId="2" applyFill="1"/>
    <xf numFmtId="164" fontId="6" fillId="0" borderId="0" xfId="0" applyNumberFormat="1" applyFont="1"/>
    <xf numFmtId="0" fontId="12" fillId="0" borderId="11" xfId="0" applyFont="1" applyBorder="1"/>
    <xf numFmtId="0" fontId="16" fillId="4" borderId="11" xfId="0" applyFont="1" applyFill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2" fillId="5" borderId="10" xfId="0" applyFont="1" applyFill="1" applyBorder="1"/>
    <xf numFmtId="0" fontId="12" fillId="5" borderId="11" xfId="0" applyFont="1" applyFill="1" applyBorder="1"/>
    <xf numFmtId="0" fontId="13" fillId="5" borderId="11" xfId="0" applyFont="1" applyFill="1" applyBorder="1" applyAlignment="1">
      <alignment wrapText="1"/>
    </xf>
    <xf numFmtId="0" fontId="15" fillId="5" borderId="0" xfId="0" applyFont="1" applyFill="1"/>
    <xf numFmtId="0" fontId="18" fillId="5" borderId="0" xfId="0" applyFont="1" applyFill="1"/>
    <xf numFmtId="0" fontId="12" fillId="5" borderId="0" xfId="0" applyFont="1" applyFill="1"/>
    <xf numFmtId="0" fontId="13" fillId="5" borderId="0" xfId="0" applyFont="1" applyFill="1" applyAlignment="1">
      <alignment vertical="top"/>
    </xf>
    <xf numFmtId="0" fontId="13" fillId="5" borderId="0" xfId="0" applyFont="1" applyFill="1" applyAlignment="1">
      <alignment wrapText="1"/>
    </xf>
    <xf numFmtId="0" fontId="13" fillId="5" borderId="0" xfId="0" applyFont="1" applyFill="1"/>
    <xf numFmtId="9" fontId="13" fillId="5" borderId="0" xfId="0" applyNumberFormat="1" applyFont="1" applyFill="1" applyAlignment="1">
      <alignment horizontal="left"/>
    </xf>
    <xf numFmtId="0" fontId="17" fillId="5" borderId="0" xfId="0" applyFont="1" applyFill="1"/>
    <xf numFmtId="0" fontId="13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/>
    </xf>
    <xf numFmtId="0" fontId="17" fillId="5" borderId="0" xfId="0" applyFont="1" applyFill="1" applyAlignment="1">
      <alignment vertical="top"/>
    </xf>
    <xf numFmtId="0" fontId="18" fillId="5" borderId="0" xfId="0" applyFont="1" applyFill="1" applyAlignment="1">
      <alignment vertical="top"/>
    </xf>
    <xf numFmtId="0" fontId="5" fillId="5" borderId="0" xfId="0" applyFont="1" applyFill="1" applyAlignment="1">
      <alignment vertical="top"/>
    </xf>
    <xf numFmtId="0" fontId="9" fillId="5" borderId="0" xfId="0" applyFont="1" applyFill="1"/>
    <xf numFmtId="0" fontId="0" fillId="5" borderId="0" xfId="0" applyFill="1"/>
    <xf numFmtId="0" fontId="20" fillId="5" borderId="0" xfId="0" applyFont="1" applyFill="1"/>
    <xf numFmtId="0" fontId="21" fillId="5" borderId="0" xfId="0" applyFont="1" applyFill="1"/>
    <xf numFmtId="0" fontId="22" fillId="5" borderId="11" xfId="0" applyFont="1" applyFill="1" applyBorder="1"/>
    <xf numFmtId="0" fontId="23" fillId="5" borderId="11" xfId="0" applyFont="1" applyFill="1" applyBorder="1"/>
    <xf numFmtId="0" fontId="24" fillId="5" borderId="11" xfId="0" applyFont="1" applyFill="1" applyBorder="1"/>
    <xf numFmtId="0" fontId="23" fillId="5" borderId="12" xfId="0" applyFont="1" applyFill="1" applyBorder="1"/>
    <xf numFmtId="0" fontId="14" fillId="5" borderId="0" xfId="0" applyFont="1" applyFill="1"/>
    <xf numFmtId="0" fontId="14" fillId="5" borderId="0" xfId="0" applyFont="1" applyFill="1" applyAlignment="1">
      <alignment vertical="top"/>
    </xf>
    <xf numFmtId="0" fontId="6" fillId="5" borderId="0" xfId="0" applyFont="1" applyFill="1" applyAlignment="1">
      <alignment vertical="top"/>
    </xf>
  </cellXfs>
  <cellStyles count="3">
    <cellStyle name="Заголовок 3" xfId="2" builtinId="18"/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'Исходные данные'!$H$5:$S$5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'Исходные данные'!$H$6:$S$6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1-4B1A-9E0F-F9B7D28411A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'Исходные данные'!$H$5:$S$5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'Исходные данные'!$H$9:$S$9</c:f>
              <c:numCache>
                <c:formatCode>0%</c:formatCode>
                <c:ptCount val="12"/>
                <c:pt idx="0">
                  <c:v>0.49</c:v>
                </c:pt>
                <c:pt idx="1">
                  <c:v>0.7</c:v>
                </c:pt>
                <c:pt idx="2">
                  <c:v>0.8</c:v>
                </c:pt>
                <c:pt idx="3">
                  <c:v>1.2</c:v>
                </c:pt>
                <c:pt idx="4">
                  <c:v>0.3</c:v>
                </c:pt>
                <c:pt idx="5">
                  <c:v>0.45</c:v>
                </c:pt>
                <c:pt idx="6">
                  <c:v>0.67</c:v>
                </c:pt>
                <c:pt idx="7">
                  <c:v>0.59</c:v>
                </c:pt>
                <c:pt idx="8">
                  <c:v>0.69</c:v>
                </c:pt>
                <c:pt idx="9">
                  <c:v>0.84</c:v>
                </c:pt>
                <c:pt idx="10">
                  <c:v>1.03</c:v>
                </c:pt>
                <c:pt idx="11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1-4B1A-9E0F-F9B7D2841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7488"/>
        <c:axId val="61729408"/>
      </c:lineChart>
      <c:catAx>
        <c:axId val="617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729408"/>
        <c:crosses val="autoZero"/>
        <c:auto val="1"/>
        <c:lblAlgn val="ctr"/>
        <c:lblOffset val="100"/>
        <c:noMultiLvlLbl val="0"/>
      </c:catAx>
      <c:valAx>
        <c:axId val="617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72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9</xdr:row>
      <xdr:rowOff>184156</xdr:rowOff>
    </xdr:from>
    <xdr:to>
      <xdr:col>17</xdr:col>
      <xdr:colOff>565150</xdr:colOff>
      <xdr:row>24</xdr:row>
      <xdr:rowOff>73031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3"/>
  <sheetViews>
    <sheetView tabSelected="1" view="pageBreakPreview" topLeftCell="A4" zoomScale="86" zoomScaleNormal="100" zoomScaleSheetLayoutView="86" workbookViewId="0">
      <selection activeCell="D10" sqref="D10"/>
    </sheetView>
  </sheetViews>
  <sheetFormatPr defaultRowHeight="15" x14ac:dyDescent="0.25"/>
  <cols>
    <col min="1" max="1" width="3" customWidth="1"/>
    <col min="2" max="2" width="2.42578125" customWidth="1"/>
    <col min="3" max="3" width="32.5703125" customWidth="1"/>
    <col min="4" max="4" width="46.85546875" customWidth="1"/>
    <col min="5" max="5" width="73.42578125" customWidth="1"/>
  </cols>
  <sheetData>
    <row r="1" spans="1:7" x14ac:dyDescent="0.25">
      <c r="A1" s="90"/>
      <c r="B1" s="90"/>
      <c r="C1" s="90"/>
      <c r="D1" s="90"/>
      <c r="E1" s="90"/>
    </row>
    <row r="2" spans="1:7" ht="21" thickBot="1" x14ac:dyDescent="0.35">
      <c r="A2" s="78"/>
      <c r="B2" s="78"/>
      <c r="C2" s="91" t="s">
        <v>142</v>
      </c>
      <c r="D2" s="92"/>
      <c r="E2" s="78"/>
    </row>
    <row r="3" spans="1:7" ht="126.75" thickBot="1" x14ac:dyDescent="0.3">
      <c r="A3" s="73"/>
      <c r="B3" s="74"/>
      <c r="C3" s="75"/>
      <c r="D3" s="71" t="s">
        <v>149</v>
      </c>
      <c r="E3" s="72" t="s">
        <v>200</v>
      </c>
    </row>
    <row r="4" spans="1:7" ht="20.25" thickBot="1" x14ac:dyDescent="0.4">
      <c r="A4" s="70"/>
      <c r="B4" s="94" t="s">
        <v>145</v>
      </c>
      <c r="C4" s="95"/>
      <c r="D4" s="93" t="s">
        <v>143</v>
      </c>
      <c r="E4" s="96" t="s">
        <v>144</v>
      </c>
    </row>
    <row r="5" spans="1:7" ht="15.75" x14ac:dyDescent="0.25">
      <c r="A5" s="97">
        <v>1</v>
      </c>
      <c r="B5" s="77" t="s">
        <v>77</v>
      </c>
      <c r="C5" s="77"/>
      <c r="D5" s="78"/>
      <c r="E5" s="78"/>
    </row>
    <row r="6" spans="1:7" ht="31.5" x14ac:dyDescent="0.25">
      <c r="A6" s="76"/>
      <c r="B6" s="77"/>
      <c r="C6" s="79" t="s">
        <v>174</v>
      </c>
      <c r="D6" s="80" t="s">
        <v>175</v>
      </c>
      <c r="E6" s="81"/>
    </row>
    <row r="7" spans="1:7" ht="15.75" x14ac:dyDescent="0.25">
      <c r="A7" s="76"/>
      <c r="B7" s="77"/>
      <c r="C7" s="81" t="s">
        <v>117</v>
      </c>
      <c r="D7" s="82" t="s">
        <v>191</v>
      </c>
      <c r="E7" s="81"/>
    </row>
    <row r="8" spans="1:7" ht="15.75" x14ac:dyDescent="0.25">
      <c r="A8" s="76"/>
      <c r="B8" s="83" t="s">
        <v>161</v>
      </c>
      <c r="C8" s="77"/>
      <c r="D8" s="81"/>
      <c r="E8" s="81"/>
    </row>
    <row r="9" spans="1:7" ht="78.75" x14ac:dyDescent="0.25">
      <c r="A9" s="78"/>
      <c r="B9" s="81"/>
      <c r="C9" s="79" t="s">
        <v>125</v>
      </c>
      <c r="D9" s="84" t="s">
        <v>192</v>
      </c>
      <c r="E9" s="80" t="s">
        <v>193</v>
      </c>
    </row>
    <row r="10" spans="1:7" ht="31.5" x14ac:dyDescent="0.25">
      <c r="A10" s="78"/>
      <c r="B10" s="81"/>
      <c r="C10" s="79" t="s">
        <v>108</v>
      </c>
      <c r="D10" s="80" t="s">
        <v>195</v>
      </c>
      <c r="E10" s="80" t="s">
        <v>194</v>
      </c>
    </row>
    <row r="11" spans="1:7" ht="15.75" x14ac:dyDescent="0.25">
      <c r="A11" s="78"/>
      <c r="B11" s="81"/>
      <c r="C11" s="79" t="s">
        <v>146</v>
      </c>
      <c r="D11" s="81" t="s">
        <v>147</v>
      </c>
      <c r="E11" s="81" t="s">
        <v>148</v>
      </c>
    </row>
    <row r="12" spans="1:7" ht="15.75" x14ac:dyDescent="0.25">
      <c r="A12" s="78"/>
      <c r="B12" s="81"/>
      <c r="C12" s="79" t="s">
        <v>150</v>
      </c>
      <c r="D12" s="81" t="s">
        <v>151</v>
      </c>
      <c r="E12" s="81" t="s">
        <v>154</v>
      </c>
    </row>
    <row r="13" spans="1:7" ht="15.75" x14ac:dyDescent="0.25">
      <c r="A13" s="78"/>
      <c r="B13" s="83" t="s">
        <v>152</v>
      </c>
      <c r="C13" s="81"/>
      <c r="D13" s="81"/>
      <c r="E13" s="81"/>
    </row>
    <row r="14" spans="1:7" ht="63" x14ac:dyDescent="0.25">
      <c r="A14" s="78"/>
      <c r="B14" s="81"/>
      <c r="C14" s="79" t="s">
        <v>153</v>
      </c>
      <c r="D14" s="80" t="s">
        <v>155</v>
      </c>
      <c r="E14" s="84" t="s">
        <v>156</v>
      </c>
      <c r="G14" s="16"/>
    </row>
    <row r="15" spans="1:7" ht="63" x14ac:dyDescent="0.25">
      <c r="A15" s="78"/>
      <c r="B15" s="81"/>
      <c r="C15" s="79" t="s">
        <v>82</v>
      </c>
      <c r="D15" s="84" t="s">
        <v>196</v>
      </c>
      <c r="E15" s="84" t="s">
        <v>201</v>
      </c>
    </row>
    <row r="16" spans="1:7" ht="78.75" x14ac:dyDescent="0.25">
      <c r="A16" s="78"/>
      <c r="B16" s="81"/>
      <c r="C16" s="79" t="s">
        <v>158</v>
      </c>
      <c r="D16" s="80" t="s">
        <v>197</v>
      </c>
      <c r="E16" s="84" t="s">
        <v>198</v>
      </c>
    </row>
    <row r="17" spans="1:5" ht="47.25" x14ac:dyDescent="0.25">
      <c r="A17" s="78"/>
      <c r="B17" s="81"/>
      <c r="C17" s="79" t="s">
        <v>159</v>
      </c>
      <c r="D17" s="80" t="s">
        <v>199</v>
      </c>
      <c r="E17" s="84" t="s">
        <v>160</v>
      </c>
    </row>
    <row r="18" spans="1:5" ht="63" x14ac:dyDescent="0.25">
      <c r="A18" s="85"/>
      <c r="B18" s="86" t="s">
        <v>59</v>
      </c>
      <c r="C18" s="79"/>
      <c r="D18" s="84" t="s">
        <v>162</v>
      </c>
      <c r="E18" s="84" t="s">
        <v>163</v>
      </c>
    </row>
    <row r="19" spans="1:5" ht="47.25" x14ac:dyDescent="0.25">
      <c r="A19" s="85"/>
      <c r="B19" s="86" t="s">
        <v>164</v>
      </c>
      <c r="C19" s="79"/>
      <c r="D19" s="80" t="s">
        <v>165</v>
      </c>
      <c r="E19" s="80" t="s">
        <v>166</v>
      </c>
    </row>
    <row r="20" spans="1:5" ht="31.5" x14ac:dyDescent="0.25">
      <c r="A20" s="98">
        <v>2</v>
      </c>
      <c r="B20" s="87" t="s">
        <v>167</v>
      </c>
      <c r="C20" s="87"/>
      <c r="D20" s="80" t="s">
        <v>168</v>
      </c>
      <c r="E20" s="80" t="s">
        <v>169</v>
      </c>
    </row>
    <row r="21" spans="1:5" ht="63" x14ac:dyDescent="0.25">
      <c r="A21" s="98">
        <v>3</v>
      </c>
      <c r="B21" s="87" t="s">
        <v>37</v>
      </c>
      <c r="C21" s="87"/>
      <c r="D21" s="80" t="s">
        <v>170</v>
      </c>
      <c r="E21" s="84" t="s">
        <v>171</v>
      </c>
    </row>
    <row r="22" spans="1:5" ht="47.25" x14ac:dyDescent="0.25">
      <c r="A22" s="99">
        <v>4</v>
      </c>
      <c r="B22" s="88" t="s">
        <v>137</v>
      </c>
      <c r="C22" s="88"/>
      <c r="D22" s="80" t="s">
        <v>172</v>
      </c>
      <c r="E22" s="89"/>
    </row>
    <row r="23" spans="1:5" ht="78.75" x14ac:dyDescent="0.25">
      <c r="A23" s="99">
        <v>5</v>
      </c>
      <c r="B23" s="88" t="s">
        <v>173</v>
      </c>
      <c r="C23" s="88"/>
      <c r="D23" s="80" t="s">
        <v>202</v>
      </c>
      <c r="E23" s="89"/>
    </row>
  </sheetData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2:Q28"/>
  <sheetViews>
    <sheetView workbookViewId="0">
      <pane xSplit="5" ySplit="2" topLeftCell="F9" activePane="bottomRight" state="frozen"/>
      <selection pane="topRight" activeCell="F1" sqref="F1"/>
      <selection pane="bottomLeft" activeCell="A3" sqref="A3"/>
      <selection pane="bottomRight" activeCell="G25" sqref="G25"/>
    </sheetView>
  </sheetViews>
  <sheetFormatPr defaultRowHeight="15" x14ac:dyDescent="0.25"/>
  <cols>
    <col min="1" max="1" width="2.7109375" customWidth="1"/>
    <col min="2" max="2" width="3.5703125" customWidth="1"/>
    <col min="3" max="3" width="29.42578125" customWidth="1"/>
    <col min="4" max="4" width="4.85546875" customWidth="1"/>
    <col min="6" max="17" width="12.7109375" customWidth="1"/>
  </cols>
  <sheetData>
    <row r="2" spans="2:17" ht="19.5" thickBot="1" x14ac:dyDescent="0.35">
      <c r="B2" s="7" t="s">
        <v>190</v>
      </c>
      <c r="F2" s="68" t="str">
        <f>'Исходные данные'!H5</f>
        <v>январь</v>
      </c>
      <c r="G2" s="68" t="str">
        <f>'Исходные данные'!I5</f>
        <v>февраль</v>
      </c>
      <c r="H2" s="68" t="str">
        <f>'Исходные данные'!J5</f>
        <v>март</v>
      </c>
      <c r="I2" s="68" t="str">
        <f>'Исходные данные'!K5</f>
        <v>апрель</v>
      </c>
      <c r="J2" s="68" t="str">
        <f>'Исходные данные'!L5</f>
        <v>май</v>
      </c>
      <c r="K2" s="68" t="str">
        <f>'Исходные данные'!M5</f>
        <v>июнь</v>
      </c>
      <c r="L2" s="68" t="str">
        <f>'Исходные данные'!N5</f>
        <v>июль</v>
      </c>
      <c r="M2" s="68" t="str">
        <f>'Исходные данные'!O5</f>
        <v>август</v>
      </c>
      <c r="N2" s="68" t="str">
        <f>'Исходные данные'!P5</f>
        <v>сентябрь</v>
      </c>
      <c r="O2" s="68" t="str">
        <f>'Исходные данные'!Q5</f>
        <v>октябрь</v>
      </c>
      <c r="P2" s="68" t="str">
        <f>'Исходные данные'!R5</f>
        <v>ноябрь</v>
      </c>
      <c r="Q2" s="68" t="str">
        <f>'Исходные данные'!S5</f>
        <v>декабрь</v>
      </c>
    </row>
    <row r="4" spans="2:17" x14ac:dyDescent="0.25">
      <c r="C4" t="s">
        <v>117</v>
      </c>
      <c r="E4" s="1">
        <f>'Исходные данные'!F8</f>
        <v>0.2</v>
      </c>
    </row>
    <row r="6" spans="2:17" x14ac:dyDescent="0.25">
      <c r="B6">
        <v>1</v>
      </c>
      <c r="C6" t="s">
        <v>116</v>
      </c>
      <c r="D6" t="s">
        <v>17</v>
      </c>
      <c r="F6" s="3">
        <f>Выручка!F22*(1+$E$4)</f>
        <v>1140720</v>
      </c>
      <c r="G6" s="3">
        <f>Выручка!G22*(1+$E$4)</f>
        <v>1629600</v>
      </c>
      <c r="H6" s="3">
        <f>Выручка!H22*(1+$E$4)</f>
        <v>1862400</v>
      </c>
      <c r="I6" s="3">
        <f>Выручка!I22*(1+$E$4)</f>
        <v>2793600</v>
      </c>
      <c r="J6" s="3">
        <f>Выручка!J22*(1+$E$4)</f>
        <v>698400</v>
      </c>
      <c r="K6" s="3">
        <f>Выручка!K22*(1+$E$4)</f>
        <v>1047600</v>
      </c>
      <c r="L6" s="3">
        <f>Выручка!L22*(1+$E$4)</f>
        <v>1559760</v>
      </c>
      <c r="M6" s="3">
        <f>Выручка!M22*(1+$E$4)</f>
        <v>1373520</v>
      </c>
      <c r="N6" s="3">
        <f>Выручка!N22*(1+$E$4)</f>
        <v>1606320</v>
      </c>
      <c r="O6" s="3">
        <f>Выручка!O22*(1+$E$4)</f>
        <v>1955520</v>
      </c>
      <c r="P6" s="3">
        <f>Выручка!P22*(1+$E$4)</f>
        <v>2397840</v>
      </c>
      <c r="Q6" s="3">
        <f>Выручка!Q22*(1+$E$4)</f>
        <v>2025360</v>
      </c>
    </row>
    <row r="7" spans="2:17" x14ac:dyDescent="0.25">
      <c r="C7" t="s">
        <v>118</v>
      </c>
      <c r="D7" t="s">
        <v>17</v>
      </c>
      <c r="F7" s="3">
        <f>F6-Выручка!F22</f>
        <v>190120</v>
      </c>
      <c r="G7" s="3">
        <f>G6-Выручка!G22</f>
        <v>271600</v>
      </c>
      <c r="H7" s="3">
        <f>H6-Выручка!H22</f>
        <v>310400</v>
      </c>
      <c r="I7" s="3">
        <f>I6-Выручка!I22</f>
        <v>465600</v>
      </c>
      <c r="J7" s="3">
        <f>J6-Выручка!J22</f>
        <v>116400</v>
      </c>
      <c r="K7" s="3">
        <f>K6-Выручка!K22</f>
        <v>174600</v>
      </c>
      <c r="L7" s="3">
        <f>L6-Выручка!L22</f>
        <v>259960</v>
      </c>
      <c r="M7" s="3">
        <f>M6-Выручка!M22</f>
        <v>228920</v>
      </c>
      <c r="N7" s="3">
        <f>N6-Выручка!N22</f>
        <v>267720</v>
      </c>
      <c r="O7" s="3">
        <f>O6-Выручка!O22</f>
        <v>325920</v>
      </c>
      <c r="P7" s="3">
        <f>P6-Выручка!P22</f>
        <v>399640</v>
      </c>
      <c r="Q7" s="3">
        <f>Q6-Выручка!Q22</f>
        <v>337560</v>
      </c>
    </row>
    <row r="8" spans="2:17" x14ac:dyDescent="0.25">
      <c r="B8">
        <v>2</v>
      </c>
      <c r="C8" t="s">
        <v>181</v>
      </c>
      <c r="D8" t="s">
        <v>17</v>
      </c>
      <c r="F8" s="41">
        <f>('Себестоимость '!F45+'Себестоимость '!F47)*(1+НДС!$E$4)</f>
        <v>475692</v>
      </c>
      <c r="G8" s="41">
        <f>('Себестоимость '!G45+'Себестоимость '!G47)*(1+НДС!$E$4)</f>
        <v>679560</v>
      </c>
      <c r="H8" s="41">
        <f>('Себестоимость '!H45+'Себестоимость '!H47)*(1+НДС!$E$4)</f>
        <v>776640</v>
      </c>
      <c r="I8" s="41">
        <f>('Себестоимость '!I45+'Себестоимость '!I47)*(1+НДС!$E$4)</f>
        <v>1164960</v>
      </c>
      <c r="J8" s="41">
        <f>('Себестоимость '!J45+'Себестоимость '!J47)*(1+НДС!$E$4)</f>
        <v>291240</v>
      </c>
      <c r="K8" s="41">
        <f>('Себестоимость '!K45+'Себестоимость '!K47)*(1+НДС!$E$4)</f>
        <v>436860</v>
      </c>
      <c r="L8" s="41">
        <f>('Себестоимость '!L45+'Себестоимость '!L47)*(1+НДС!$E$4)</f>
        <v>650436</v>
      </c>
      <c r="M8" s="41">
        <f>('Себестоимость '!M45+'Себестоимость '!M47)*(1+НДС!$E$4)</f>
        <v>572772</v>
      </c>
      <c r="N8" s="41">
        <f>('Себестоимость '!N45+'Себестоимость '!N47)*(1+НДС!$E$4)</f>
        <v>669852</v>
      </c>
      <c r="O8" s="41">
        <f>('Себестоимость '!O45+'Себестоимость '!O47)*(1+НДС!$E$4)</f>
        <v>815472</v>
      </c>
      <c r="P8" s="41">
        <f>('Себестоимость '!P45+'Себестоимость '!P47)*(1+НДС!$E$4)</f>
        <v>999924</v>
      </c>
      <c r="Q8" s="41">
        <f>('Себестоимость '!Q45+'Себестоимость '!Q47)*(1+НДС!$E$4)</f>
        <v>844596</v>
      </c>
    </row>
    <row r="9" spans="2:17" x14ac:dyDescent="0.25">
      <c r="C9" t="s">
        <v>182</v>
      </c>
      <c r="D9" t="s">
        <v>17</v>
      </c>
      <c r="F9" s="4">
        <f>F8-('Себестоимость '!F45+'Себестоимость '!F47)</f>
        <v>79282</v>
      </c>
      <c r="G9" s="4">
        <f>G8-('Себестоимость '!G45+'Себестоимость '!G47)</f>
        <v>113260</v>
      </c>
      <c r="H9" s="4">
        <f>H8-('Себестоимость '!H45+'Себестоимость '!H47)</f>
        <v>129440</v>
      </c>
      <c r="I9" s="4">
        <f>I8-('Себестоимость '!I45+'Себестоимость '!I47)</f>
        <v>194160</v>
      </c>
      <c r="J9" s="4">
        <f>J8-('Себестоимость '!J45+'Себестоимость '!J47)</f>
        <v>48540</v>
      </c>
      <c r="K9" s="4">
        <f>K8-('Себестоимость '!K45+'Себестоимость '!K47)</f>
        <v>72810</v>
      </c>
      <c r="L9" s="4">
        <f>L8-('Себестоимость '!L45+'Себестоимость '!L47)</f>
        <v>108406</v>
      </c>
      <c r="M9" s="4">
        <f>M8-('Себестоимость '!M45+'Себестоимость '!M47)</f>
        <v>95462</v>
      </c>
      <c r="N9" s="4">
        <f>N8-('Себестоимость '!N45+'Себестоимость '!N47)</f>
        <v>111642</v>
      </c>
      <c r="O9" s="4">
        <f>O8-('Себестоимость '!O45+'Себестоимость '!O47)</f>
        <v>135912</v>
      </c>
      <c r="P9" s="4">
        <f>P8-('Себестоимость '!P45+'Себестоимость '!P47)</f>
        <v>166654</v>
      </c>
      <c r="Q9" s="4">
        <f>Q8-('Себестоимость '!Q45+'Себестоимость '!Q47)</f>
        <v>140766</v>
      </c>
    </row>
    <row r="10" spans="2:17" x14ac:dyDescent="0.25">
      <c r="C10" t="s">
        <v>141</v>
      </c>
      <c r="D10" t="s">
        <v>17</v>
      </c>
      <c r="F10" s="4">
        <f>E15</f>
        <v>602000</v>
      </c>
      <c r="G10" s="4">
        <f>F15</f>
        <v>491162</v>
      </c>
      <c r="H10" s="4">
        <f t="shared" ref="H10:Q10" si="0">G15</f>
        <v>332822</v>
      </c>
      <c r="I10" s="4">
        <f t="shared" si="0"/>
        <v>151862</v>
      </c>
      <c r="J10" s="4">
        <f t="shared" si="0"/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4">
        <f t="shared" si="0"/>
        <v>0</v>
      </c>
      <c r="Q10" s="4">
        <f t="shared" si="0"/>
        <v>0</v>
      </c>
    </row>
    <row r="11" spans="2:17" x14ac:dyDescent="0.25">
      <c r="C11" t="s">
        <v>138</v>
      </c>
      <c r="F11" s="4">
        <f>SUM(F9:F10)</f>
        <v>681282</v>
      </c>
      <c r="G11" s="4">
        <f t="shared" ref="G11" si="1">SUM(G9:G10)</f>
        <v>604422</v>
      </c>
      <c r="H11" s="4">
        <f t="shared" ref="H11" si="2">SUM(H9:H10)</f>
        <v>462262</v>
      </c>
      <c r="I11" s="4">
        <f t="shared" ref="I11" si="3">SUM(I9:I10)</f>
        <v>346022</v>
      </c>
      <c r="J11" s="4">
        <f t="shared" ref="J11" si="4">SUM(J9:J10)</f>
        <v>48540</v>
      </c>
      <c r="K11" s="4">
        <f t="shared" ref="K11" si="5">SUM(K9:K10)</f>
        <v>72810</v>
      </c>
      <c r="L11" s="4">
        <f t="shared" ref="L11" si="6">SUM(L9:L10)</f>
        <v>108406</v>
      </c>
      <c r="M11" s="4">
        <f t="shared" ref="M11" si="7">SUM(M9:M10)</f>
        <v>95462</v>
      </c>
      <c r="N11" s="4">
        <f t="shared" ref="N11" si="8">SUM(N9:N10)</f>
        <v>111642</v>
      </c>
      <c r="O11" s="4">
        <f t="shared" ref="O11" si="9">SUM(O9:O10)</f>
        <v>135912</v>
      </c>
      <c r="P11" s="4">
        <f t="shared" ref="P11" si="10">SUM(P9:P10)</f>
        <v>166654</v>
      </c>
      <c r="Q11" s="4">
        <f t="shared" ref="Q11" si="11">SUM(Q9:Q10)</f>
        <v>140766</v>
      </c>
    </row>
    <row r="13" spans="2:17" x14ac:dyDescent="0.25">
      <c r="B13">
        <v>3</v>
      </c>
      <c r="C13" t="s">
        <v>139</v>
      </c>
      <c r="D13" t="s">
        <v>17</v>
      </c>
      <c r="F13" s="4">
        <f>MIN(F7,F11)</f>
        <v>190120</v>
      </c>
      <c r="G13" s="4">
        <f>MIN(G7,G11)</f>
        <v>271600</v>
      </c>
      <c r="H13" s="4">
        <f t="shared" ref="H13:Q13" si="12">MIN(H7,H11)</f>
        <v>310400</v>
      </c>
      <c r="I13" s="4">
        <f t="shared" si="12"/>
        <v>346022</v>
      </c>
      <c r="J13" s="4">
        <f t="shared" si="12"/>
        <v>48540</v>
      </c>
      <c r="K13" s="4">
        <f t="shared" si="12"/>
        <v>72810</v>
      </c>
      <c r="L13" s="4">
        <f t="shared" si="12"/>
        <v>108406</v>
      </c>
      <c r="M13" s="4">
        <f t="shared" si="12"/>
        <v>95462</v>
      </c>
      <c r="N13" s="4">
        <f t="shared" si="12"/>
        <v>111642</v>
      </c>
      <c r="O13" s="4">
        <f t="shared" si="12"/>
        <v>135912</v>
      </c>
      <c r="P13" s="4">
        <f t="shared" si="12"/>
        <v>166654</v>
      </c>
      <c r="Q13" s="4">
        <f t="shared" si="12"/>
        <v>140766</v>
      </c>
    </row>
    <row r="15" spans="2:17" x14ac:dyDescent="0.25">
      <c r="B15" s="16">
        <v>4</v>
      </c>
      <c r="C15" s="16" t="s">
        <v>140</v>
      </c>
      <c r="D15" s="16" t="s">
        <v>17</v>
      </c>
      <c r="E15" s="42">
        <f>'Первоначальные инвестиции'!G5</f>
        <v>602000</v>
      </c>
      <c r="F15" s="69">
        <f>F11-F13</f>
        <v>491162</v>
      </c>
      <c r="G15" s="69">
        <f>G11-G13</f>
        <v>332822</v>
      </c>
      <c r="H15" s="69">
        <f t="shared" ref="H15:Q15" si="13">H11-H13</f>
        <v>151862</v>
      </c>
      <c r="I15" s="69">
        <f t="shared" si="13"/>
        <v>0</v>
      </c>
      <c r="J15" s="69">
        <f t="shared" si="13"/>
        <v>0</v>
      </c>
      <c r="K15" s="69">
        <f t="shared" si="13"/>
        <v>0</v>
      </c>
      <c r="L15" s="69">
        <f t="shared" si="13"/>
        <v>0</v>
      </c>
      <c r="M15" s="69">
        <f t="shared" si="13"/>
        <v>0</v>
      </c>
      <c r="N15" s="69">
        <f t="shared" si="13"/>
        <v>0</v>
      </c>
      <c r="O15" s="69">
        <f t="shared" si="13"/>
        <v>0</v>
      </c>
      <c r="P15" s="69">
        <f t="shared" si="13"/>
        <v>0</v>
      </c>
      <c r="Q15" s="69">
        <f t="shared" si="13"/>
        <v>0</v>
      </c>
    </row>
    <row r="16" spans="2:17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2:17" x14ac:dyDescent="0.25">
      <c r="B17" s="16">
        <v>3</v>
      </c>
      <c r="C17" s="16" t="s">
        <v>119</v>
      </c>
      <c r="D17" s="16" t="s">
        <v>17</v>
      </c>
      <c r="E17" s="16"/>
      <c r="F17" s="69">
        <f>F7-F13</f>
        <v>0</v>
      </c>
      <c r="G17" s="69">
        <f>G7-G13</f>
        <v>0</v>
      </c>
      <c r="H17" s="69">
        <f t="shared" ref="H17:Q17" si="14">H7-H13</f>
        <v>0</v>
      </c>
      <c r="I17" s="69">
        <f t="shared" si="14"/>
        <v>119578</v>
      </c>
      <c r="J17" s="69">
        <f t="shared" si="14"/>
        <v>67860</v>
      </c>
      <c r="K17" s="69">
        <f t="shared" si="14"/>
        <v>101790</v>
      </c>
      <c r="L17" s="69">
        <f t="shared" si="14"/>
        <v>151554</v>
      </c>
      <c r="M17" s="69">
        <f t="shared" si="14"/>
        <v>133458</v>
      </c>
      <c r="N17" s="69">
        <f t="shared" si="14"/>
        <v>156078</v>
      </c>
      <c r="O17" s="69">
        <f t="shared" si="14"/>
        <v>190008</v>
      </c>
      <c r="P17" s="69">
        <f t="shared" si="14"/>
        <v>232986</v>
      </c>
      <c r="Q17" s="69">
        <f t="shared" si="14"/>
        <v>196794</v>
      </c>
    </row>
    <row r="19" spans="2:17" x14ac:dyDescent="0.25">
      <c r="B19" s="16">
        <v>4</v>
      </c>
      <c r="C19" s="16" t="s">
        <v>120</v>
      </c>
      <c r="D19" s="16" t="s">
        <v>17</v>
      </c>
      <c r="E19" s="16"/>
      <c r="F19" s="69">
        <f>SUM(F20:F23)</f>
        <v>456288</v>
      </c>
      <c r="G19" s="69">
        <f t="shared" ref="G19:Q19" si="15">SUM(G20:G23)</f>
        <v>1108128</v>
      </c>
      <c r="H19" s="69">
        <f t="shared" si="15"/>
        <v>1510872</v>
      </c>
      <c r="I19" s="69">
        <f t="shared" si="15"/>
        <v>2082396</v>
      </c>
      <c r="J19" s="69">
        <f t="shared" si="15"/>
        <v>1664520</v>
      </c>
      <c r="K19" s="69">
        <f t="shared" si="15"/>
        <v>1070880</v>
      </c>
      <c r="L19" s="69">
        <f t="shared" si="15"/>
        <v>1252464</v>
      </c>
      <c r="M19" s="69">
        <f t="shared" si="15"/>
        <v>1312992</v>
      </c>
      <c r="N19" s="69">
        <f t="shared" si="15"/>
        <v>1400292</v>
      </c>
      <c r="O19" s="69">
        <f t="shared" si="15"/>
        <v>1640076</v>
      </c>
      <c r="P19" s="69">
        <f t="shared" si="15"/>
        <v>1970652</v>
      </c>
      <c r="Q19" s="69">
        <f t="shared" si="15"/>
        <v>2045148</v>
      </c>
    </row>
    <row r="20" spans="2:17" x14ac:dyDescent="0.25">
      <c r="C20" t="s">
        <v>60</v>
      </c>
      <c r="D20" t="s">
        <v>17</v>
      </c>
      <c r="E20" s="40">
        <f>'Исходные данные'!F23</f>
        <v>0.4</v>
      </c>
      <c r="F20" s="4">
        <f t="shared" ref="F20:Q20" si="16">$E20*F6</f>
        <v>456288</v>
      </c>
      <c r="G20" s="4">
        <f t="shared" si="16"/>
        <v>651840</v>
      </c>
      <c r="H20" s="4">
        <f t="shared" si="16"/>
        <v>744960</v>
      </c>
      <c r="I20" s="4">
        <f t="shared" si="16"/>
        <v>1117440</v>
      </c>
      <c r="J20" s="4">
        <f t="shared" si="16"/>
        <v>279360</v>
      </c>
      <c r="K20" s="4">
        <f t="shared" si="16"/>
        <v>419040</v>
      </c>
      <c r="L20" s="4">
        <f t="shared" si="16"/>
        <v>623904</v>
      </c>
      <c r="M20" s="4">
        <f t="shared" si="16"/>
        <v>549408</v>
      </c>
      <c r="N20" s="4">
        <f t="shared" si="16"/>
        <v>642528</v>
      </c>
      <c r="O20" s="4">
        <f t="shared" si="16"/>
        <v>782208</v>
      </c>
      <c r="P20" s="4">
        <f t="shared" si="16"/>
        <v>959136</v>
      </c>
      <c r="Q20" s="4">
        <f t="shared" si="16"/>
        <v>810144</v>
      </c>
    </row>
    <row r="21" spans="2:17" x14ac:dyDescent="0.25">
      <c r="C21" t="s">
        <v>61</v>
      </c>
      <c r="D21" t="s">
        <v>17</v>
      </c>
      <c r="E21" s="40">
        <f>'Исходные данные'!F24</f>
        <v>0.4</v>
      </c>
      <c r="F21" s="4">
        <v>0</v>
      </c>
      <c r="G21" s="4">
        <f t="shared" ref="G21:Q21" si="17">$E21*F6</f>
        <v>456288</v>
      </c>
      <c r="H21" s="4">
        <f t="shared" si="17"/>
        <v>651840</v>
      </c>
      <c r="I21" s="4">
        <f t="shared" si="17"/>
        <v>744960</v>
      </c>
      <c r="J21" s="4">
        <f t="shared" si="17"/>
        <v>1117440</v>
      </c>
      <c r="K21" s="4">
        <f t="shared" si="17"/>
        <v>279360</v>
      </c>
      <c r="L21" s="4">
        <f t="shared" si="17"/>
        <v>419040</v>
      </c>
      <c r="M21" s="4">
        <f t="shared" si="17"/>
        <v>623904</v>
      </c>
      <c r="N21" s="4">
        <f t="shared" si="17"/>
        <v>549408</v>
      </c>
      <c r="O21" s="4">
        <f t="shared" si="17"/>
        <v>642528</v>
      </c>
      <c r="P21" s="4">
        <f t="shared" si="17"/>
        <v>782208</v>
      </c>
      <c r="Q21" s="4">
        <f t="shared" si="17"/>
        <v>959136</v>
      </c>
    </row>
    <row r="22" spans="2:17" x14ac:dyDescent="0.25">
      <c r="C22" t="s">
        <v>62</v>
      </c>
      <c r="D22" t="s">
        <v>17</v>
      </c>
      <c r="E22" s="40">
        <f>'Исходные данные'!F25</f>
        <v>0.1</v>
      </c>
      <c r="F22" s="41">
        <v>0</v>
      </c>
      <c r="G22" s="39" t="s">
        <v>177</v>
      </c>
      <c r="H22" s="4">
        <f t="shared" ref="H22:Q22" si="18">$E22*F6</f>
        <v>114072</v>
      </c>
      <c r="I22" s="4">
        <f t="shared" si="18"/>
        <v>162960</v>
      </c>
      <c r="J22" s="4">
        <f t="shared" si="18"/>
        <v>186240</v>
      </c>
      <c r="K22" s="4">
        <f t="shared" si="18"/>
        <v>279360</v>
      </c>
      <c r="L22" s="4">
        <f t="shared" si="18"/>
        <v>69840</v>
      </c>
      <c r="M22" s="4">
        <f t="shared" si="18"/>
        <v>104760</v>
      </c>
      <c r="N22" s="4">
        <f t="shared" si="18"/>
        <v>155976</v>
      </c>
      <c r="O22" s="4">
        <f t="shared" si="18"/>
        <v>137352</v>
      </c>
      <c r="P22" s="4">
        <f t="shared" si="18"/>
        <v>160632</v>
      </c>
      <c r="Q22" s="4">
        <f t="shared" si="18"/>
        <v>195552</v>
      </c>
    </row>
    <row r="23" spans="2:17" x14ac:dyDescent="0.25">
      <c r="C23" t="s">
        <v>63</v>
      </c>
      <c r="D23" t="s">
        <v>17</v>
      </c>
      <c r="E23" s="40">
        <f>'Исходные данные'!F26</f>
        <v>0.05</v>
      </c>
      <c r="F23" s="4">
        <v>0</v>
      </c>
      <c r="G23" s="4">
        <v>0</v>
      </c>
      <c r="H23" s="4">
        <v>0</v>
      </c>
      <c r="I23" s="4">
        <f t="shared" ref="I23:Q23" si="19">$E23*F6</f>
        <v>57036</v>
      </c>
      <c r="J23" s="4">
        <f t="shared" si="19"/>
        <v>81480</v>
      </c>
      <c r="K23" s="4">
        <f t="shared" si="19"/>
        <v>93120</v>
      </c>
      <c r="L23" s="4">
        <f t="shared" si="19"/>
        <v>139680</v>
      </c>
      <c r="M23" s="4">
        <f t="shared" si="19"/>
        <v>34920</v>
      </c>
      <c r="N23" s="4">
        <f t="shared" si="19"/>
        <v>52380</v>
      </c>
      <c r="O23" s="4">
        <f t="shared" si="19"/>
        <v>77988</v>
      </c>
      <c r="P23" s="4">
        <f t="shared" si="19"/>
        <v>68676</v>
      </c>
      <c r="Q23" s="4">
        <f t="shared" si="19"/>
        <v>80316</v>
      </c>
    </row>
    <row r="24" spans="2:17" x14ac:dyDescent="0.25">
      <c r="C24" t="s">
        <v>64</v>
      </c>
      <c r="D24" t="s">
        <v>17</v>
      </c>
      <c r="E24" s="40">
        <f>'Исходные данные'!F27</f>
        <v>0.05</v>
      </c>
    </row>
    <row r="26" spans="2:17" x14ac:dyDescent="0.25">
      <c r="B26">
        <v>5</v>
      </c>
      <c r="C26" t="s">
        <v>121</v>
      </c>
    </row>
    <row r="27" spans="2:17" x14ac:dyDescent="0.25">
      <c r="C27" t="s">
        <v>83</v>
      </c>
      <c r="E27" s="40">
        <f>'Исходные данные'!F30</f>
        <v>0.5</v>
      </c>
      <c r="F27" s="3">
        <f>$E27*G8</f>
        <v>339780</v>
      </c>
      <c r="G27" s="3">
        <f t="shared" ref="G27:Q27" si="20">$E27*H8</f>
        <v>388320</v>
      </c>
      <c r="H27" s="3">
        <f t="shared" si="20"/>
        <v>582480</v>
      </c>
      <c r="I27" s="3">
        <f t="shared" si="20"/>
        <v>145620</v>
      </c>
      <c r="J27" s="3">
        <f t="shared" si="20"/>
        <v>218430</v>
      </c>
      <c r="K27" s="3">
        <f t="shared" si="20"/>
        <v>325218</v>
      </c>
      <c r="L27" s="3">
        <f t="shared" si="20"/>
        <v>286386</v>
      </c>
      <c r="M27" s="3">
        <f t="shared" si="20"/>
        <v>334926</v>
      </c>
      <c r="N27" s="3">
        <f t="shared" si="20"/>
        <v>407736</v>
      </c>
      <c r="O27" s="3">
        <f t="shared" si="20"/>
        <v>499962</v>
      </c>
      <c r="P27" s="3">
        <f t="shared" si="20"/>
        <v>422298</v>
      </c>
      <c r="Q27" s="3">
        <f t="shared" si="20"/>
        <v>0</v>
      </c>
    </row>
    <row r="28" spans="2:17" x14ac:dyDescent="0.25">
      <c r="C28" t="s">
        <v>93</v>
      </c>
      <c r="E28" s="40">
        <f>'Исходные данные'!F31</f>
        <v>0.5</v>
      </c>
      <c r="F28" s="4">
        <f>$E$28*F8</f>
        <v>237846</v>
      </c>
      <c r="G28" s="4">
        <f t="shared" ref="G28:Q28" si="21">$E$28*G8</f>
        <v>339780</v>
      </c>
      <c r="H28" s="4">
        <f t="shared" si="21"/>
        <v>388320</v>
      </c>
      <c r="I28" s="4">
        <f t="shared" si="21"/>
        <v>582480</v>
      </c>
      <c r="J28" s="4">
        <f t="shared" si="21"/>
        <v>145620</v>
      </c>
      <c r="K28" s="4">
        <f t="shared" si="21"/>
        <v>218430</v>
      </c>
      <c r="L28" s="4">
        <f t="shared" si="21"/>
        <v>325218</v>
      </c>
      <c r="M28" s="4">
        <f t="shared" si="21"/>
        <v>286386</v>
      </c>
      <c r="N28" s="4">
        <f t="shared" si="21"/>
        <v>334926</v>
      </c>
      <c r="O28" s="4">
        <f t="shared" si="21"/>
        <v>407736</v>
      </c>
      <c r="P28" s="4">
        <f t="shared" si="21"/>
        <v>499962</v>
      </c>
      <c r="Q28" s="4">
        <f t="shared" si="21"/>
        <v>422298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C1:S31"/>
  <sheetViews>
    <sheetView topLeftCell="B1" zoomScale="75" zoomScaleNormal="75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I30" sqref="I30"/>
    </sheetView>
  </sheetViews>
  <sheetFormatPr defaultRowHeight="15" x14ac:dyDescent="0.25"/>
  <cols>
    <col min="1" max="2" width="4.140625" customWidth="1"/>
    <col min="3" max="3" width="4.7109375" customWidth="1"/>
    <col min="4" max="4" width="25.7109375" customWidth="1"/>
    <col min="5" max="5" width="11.140625" customWidth="1"/>
    <col min="6" max="6" width="12.140625" customWidth="1"/>
    <col min="7" max="7" width="13.140625" customWidth="1"/>
    <col min="8" max="8" width="13" customWidth="1"/>
    <col min="9" max="9" width="13.28515625" customWidth="1"/>
    <col min="10" max="11" width="12.7109375" customWidth="1"/>
    <col min="12" max="12" width="12.28515625" customWidth="1"/>
    <col min="13" max="13" width="12.140625" customWidth="1"/>
    <col min="14" max="14" width="12.7109375" customWidth="1"/>
    <col min="15" max="15" width="12.5703125" customWidth="1"/>
    <col min="16" max="16" width="12.140625" customWidth="1"/>
    <col min="17" max="17" width="10.85546875" bestFit="1" customWidth="1"/>
    <col min="18" max="18" width="11" customWidth="1"/>
    <col min="19" max="19" width="11.85546875" customWidth="1"/>
  </cols>
  <sheetData>
    <row r="1" spans="3:19" ht="18.75" x14ac:dyDescent="0.3">
      <c r="C1" s="30"/>
      <c r="D1" s="63" t="s">
        <v>176</v>
      </c>
      <c r="E1" s="34"/>
      <c r="F1" s="34"/>
      <c r="G1" s="38" t="s">
        <v>115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3:19" ht="15.75" x14ac:dyDescent="0.25">
      <c r="C2" s="30"/>
      <c r="D2" s="38" t="s">
        <v>184</v>
      </c>
      <c r="E2" s="34"/>
      <c r="F2" s="34"/>
      <c r="G2" s="33">
        <f>SUM(H2:S2)</f>
        <v>2884295.3333333335</v>
      </c>
      <c r="H2" s="64">
        <f>'БДР и БДДС'!F14</f>
        <v>99216</v>
      </c>
      <c r="I2" s="64">
        <f>'БДР и БДДС'!G14</f>
        <v>224973.33333333334</v>
      </c>
      <c r="J2" s="64">
        <f>'БДР и БДДС'!H14</f>
        <v>285346.66666666663</v>
      </c>
      <c r="K2" s="64">
        <f>'БДР и БДДС'!I14</f>
        <v>524040</v>
      </c>
      <c r="L2" s="64">
        <f>'БДР и БДДС'!J14</f>
        <v>-12483.333333333336</v>
      </c>
      <c r="M2" s="64">
        <f>'БДР и БДДС'!K14</f>
        <v>80106.666666666657</v>
      </c>
      <c r="N2" s="64">
        <f>'БДР и БДДС'!L14</f>
        <v>211808</v>
      </c>
      <c r="O2" s="64">
        <f>'БДР и БДДС'!M14</f>
        <v>165189.33333333331</v>
      </c>
      <c r="P2" s="64">
        <f>'БДР и БДДС'!N14</f>
        <v>225562.66666666666</v>
      </c>
      <c r="Q2" s="64">
        <f>'БДР и БДДС'!O14</f>
        <v>315656</v>
      </c>
      <c r="R2" s="64">
        <f>'БДР и БДДС'!P14</f>
        <v>429525.33333333331</v>
      </c>
      <c r="S2" s="64">
        <f>'БДР и БДДС'!Q14</f>
        <v>335354.66666666663</v>
      </c>
    </row>
    <row r="3" spans="3:19" ht="15.75" x14ac:dyDescent="0.25">
      <c r="C3" s="30"/>
      <c r="D3" s="38" t="s">
        <v>185</v>
      </c>
      <c r="E3" s="34"/>
      <c r="F3" s="34"/>
      <c r="G3" s="34"/>
      <c r="H3" s="64">
        <f>'БДР и БДДС'!F40</f>
        <v>-788312</v>
      </c>
      <c r="I3" s="64">
        <f>'БДР и БДДС'!G40</f>
        <v>-286698.66666666669</v>
      </c>
      <c r="J3" s="64">
        <f>'БДР и БДДС'!H40</f>
        <v>-179381.33333333334</v>
      </c>
      <c r="K3" s="64">
        <f>'БДР и БДДС'!I40</f>
        <v>301558</v>
      </c>
      <c r="L3" s="64">
        <f>'БДР и БДДС'!J40</f>
        <v>780826.66666666663</v>
      </c>
      <c r="M3" s="64">
        <f>'БДР и БДДС'!K40</f>
        <v>-103401.33333333334</v>
      </c>
      <c r="N3" s="64">
        <f>'БДР и БДДС'!L40</f>
        <v>-156656</v>
      </c>
      <c r="O3" s="64">
        <f>'БДР и БДДС'!M40</f>
        <v>-43878.666666666686</v>
      </c>
      <c r="P3" s="64">
        <f>'БДР и БДДС'!N40</f>
        <v>-153275.33333333331</v>
      </c>
      <c r="Q3" s="64">
        <f>'БДР и БДДС'!O40</f>
        <v>-192014</v>
      </c>
      <c r="R3" s="64">
        <f>'БДР и БДДС'!P40</f>
        <v>-19998.666666666628</v>
      </c>
      <c r="S3" s="64">
        <f>'БДР и БДДС'!Q40</f>
        <v>677440.66666666663</v>
      </c>
    </row>
    <row r="4" spans="3:19" ht="15.75" x14ac:dyDescent="0.25">
      <c r="C4" s="30"/>
      <c r="D4" s="38" t="s">
        <v>78</v>
      </c>
      <c r="E4" s="34"/>
      <c r="F4" s="34"/>
      <c r="G4" s="33">
        <f>S4</f>
        <v>-163790.66666666674</v>
      </c>
      <c r="H4" s="64">
        <f>'БДР и БДДС'!F41</f>
        <v>-788312</v>
      </c>
      <c r="I4" s="64">
        <f>'БДР и БДДС'!G41</f>
        <v>-1075010.6666666667</v>
      </c>
      <c r="J4" s="64">
        <f>'БДР и БДДС'!H41</f>
        <v>-1254392</v>
      </c>
      <c r="K4" s="64">
        <f>'БДР и БДДС'!I41</f>
        <v>-952834</v>
      </c>
      <c r="L4" s="64">
        <f>'БДР и БДДС'!J41</f>
        <v>-172007.33333333337</v>
      </c>
      <c r="M4" s="64">
        <f>'БДР и БДДС'!K41</f>
        <v>-275408.66666666674</v>
      </c>
      <c r="N4" s="64">
        <f>'БДР и БДДС'!L41</f>
        <v>-432064.66666666674</v>
      </c>
      <c r="O4" s="64">
        <f>'БДР и БДДС'!M41</f>
        <v>-475943.33333333343</v>
      </c>
      <c r="P4" s="64">
        <f>'БДР и БДДС'!N41</f>
        <v>-629218.66666666674</v>
      </c>
      <c r="Q4" s="64">
        <f>'БДР и БДДС'!O41</f>
        <v>-821232.66666666674</v>
      </c>
      <c r="R4" s="64">
        <f>'БДР и БДДС'!P41</f>
        <v>-841231.33333333337</v>
      </c>
      <c r="S4" s="64">
        <f>'БДР и БДДС'!Q41</f>
        <v>-163790.66666666674</v>
      </c>
    </row>
    <row r="5" spans="3:19" ht="18.75" x14ac:dyDescent="0.3">
      <c r="C5" s="7" t="s">
        <v>77</v>
      </c>
      <c r="H5" s="15" t="s">
        <v>0</v>
      </c>
      <c r="I5" s="15" t="s">
        <v>1</v>
      </c>
      <c r="J5" s="15" t="s">
        <v>2</v>
      </c>
      <c r="K5" s="15" t="s">
        <v>3</v>
      </c>
      <c r="L5" s="15" t="s">
        <v>4</v>
      </c>
      <c r="M5" s="15" t="s">
        <v>5</v>
      </c>
      <c r="N5" s="15" t="s">
        <v>6</v>
      </c>
      <c r="O5" s="15" t="s">
        <v>7</v>
      </c>
      <c r="P5" s="15" t="s">
        <v>8</v>
      </c>
      <c r="Q5" s="15" t="s">
        <v>9</v>
      </c>
      <c r="R5" s="15" t="s">
        <v>10</v>
      </c>
      <c r="S5" s="15" t="s">
        <v>11</v>
      </c>
    </row>
    <row r="7" spans="3:19" ht="15.75" x14ac:dyDescent="0.25">
      <c r="D7" s="62" t="s">
        <v>174</v>
      </c>
      <c r="F7" s="61">
        <v>0.2</v>
      </c>
    </row>
    <row r="8" spans="3:19" ht="15.75" x14ac:dyDescent="0.25">
      <c r="D8" s="62" t="s">
        <v>117</v>
      </c>
      <c r="F8" s="61">
        <v>0.2</v>
      </c>
    </row>
    <row r="9" spans="3:19" ht="18.75" x14ac:dyDescent="0.3">
      <c r="D9" s="21" t="s">
        <v>125</v>
      </c>
      <c r="H9" s="18">
        <v>0.49</v>
      </c>
      <c r="I9" s="18">
        <v>0.7</v>
      </c>
      <c r="J9" s="18">
        <v>0.8</v>
      </c>
      <c r="K9" s="18">
        <v>1.2</v>
      </c>
      <c r="L9" s="18">
        <v>0.3</v>
      </c>
      <c r="M9" s="18">
        <v>0.45</v>
      </c>
      <c r="N9" s="18">
        <v>0.67</v>
      </c>
      <c r="O9" s="18">
        <v>0.59</v>
      </c>
      <c r="P9" s="18">
        <v>0.69</v>
      </c>
      <c r="Q9" s="18">
        <v>0.84</v>
      </c>
      <c r="R9" s="18">
        <v>1.03</v>
      </c>
      <c r="S9" s="18">
        <v>0.87</v>
      </c>
    </row>
    <row r="11" spans="3:19" ht="18.75" x14ac:dyDescent="0.3">
      <c r="C11" s="21" t="s">
        <v>108</v>
      </c>
      <c r="D11" s="16"/>
      <c r="E11" t="s">
        <v>15</v>
      </c>
      <c r="F11" s="32">
        <v>1000</v>
      </c>
    </row>
    <row r="13" spans="3:19" ht="18.75" x14ac:dyDescent="0.3">
      <c r="C13" s="21" t="s">
        <v>79</v>
      </c>
      <c r="D13" s="16"/>
      <c r="H13" s="21" t="s">
        <v>49</v>
      </c>
    </row>
    <row r="14" spans="3:19" ht="18.75" x14ac:dyDescent="0.3">
      <c r="C14" s="21"/>
      <c r="D14" s="16"/>
      <c r="F14" s="8" t="s">
        <v>91</v>
      </c>
      <c r="G14" s="8" t="s">
        <v>109</v>
      </c>
      <c r="H14" s="8" t="s">
        <v>110</v>
      </c>
      <c r="I14" s="8" t="s">
        <v>111</v>
      </c>
      <c r="J14" s="8" t="s">
        <v>157</v>
      </c>
      <c r="K14" s="8" t="s">
        <v>124</v>
      </c>
    </row>
    <row r="15" spans="3:19" x14ac:dyDescent="0.25">
      <c r="D15" t="s">
        <v>85</v>
      </c>
      <c r="E15" t="s">
        <v>17</v>
      </c>
      <c r="F15" s="18">
        <v>0.03</v>
      </c>
      <c r="G15" s="20">
        <v>12000</v>
      </c>
      <c r="H15" s="18">
        <v>0.3</v>
      </c>
      <c r="I15" s="18">
        <v>0.1</v>
      </c>
      <c r="J15" s="18">
        <v>0.1</v>
      </c>
      <c r="K15" s="18">
        <v>0.1</v>
      </c>
    </row>
    <row r="16" spans="3:19" x14ac:dyDescent="0.25">
      <c r="D16" t="s">
        <v>86</v>
      </c>
      <c r="E16" t="s">
        <v>17</v>
      </c>
      <c r="F16" s="18">
        <v>0.06</v>
      </c>
      <c r="G16" s="20">
        <v>6000</v>
      </c>
      <c r="H16" s="18">
        <v>0.28999999999999998</v>
      </c>
      <c r="I16" s="18">
        <v>0.1</v>
      </c>
      <c r="J16" s="18">
        <v>0.1</v>
      </c>
      <c r="K16" s="18">
        <v>0.1</v>
      </c>
    </row>
    <row r="17" spans="3:11" x14ac:dyDescent="0.25">
      <c r="D17" t="s">
        <v>87</v>
      </c>
      <c r="E17" t="s">
        <v>17</v>
      </c>
      <c r="F17" s="18">
        <v>0.09</v>
      </c>
      <c r="G17" s="20">
        <v>3000</v>
      </c>
      <c r="H17" s="18">
        <v>0.33</v>
      </c>
      <c r="I17" s="18">
        <v>0.1</v>
      </c>
      <c r="J17" s="18">
        <v>0.1</v>
      </c>
      <c r="K17" s="18">
        <v>0.1</v>
      </c>
    </row>
    <row r="18" spans="3:11" x14ac:dyDescent="0.25">
      <c r="D18" t="s">
        <v>88</v>
      </c>
      <c r="E18" t="s">
        <v>17</v>
      </c>
      <c r="F18" s="18">
        <v>0.44</v>
      </c>
      <c r="G18" s="20">
        <v>1500</v>
      </c>
      <c r="H18" s="18">
        <v>0.33</v>
      </c>
      <c r="I18" s="18">
        <v>0.1</v>
      </c>
      <c r="J18" s="18">
        <v>0.1</v>
      </c>
      <c r="K18" s="18">
        <v>0.1</v>
      </c>
    </row>
    <row r="19" spans="3:11" x14ac:dyDescent="0.25">
      <c r="D19" t="s">
        <v>89</v>
      </c>
      <c r="E19" t="s">
        <v>17</v>
      </c>
      <c r="F19" s="18">
        <v>0.2</v>
      </c>
      <c r="G19" s="20">
        <v>1000</v>
      </c>
      <c r="H19" s="18">
        <v>0.33</v>
      </c>
      <c r="I19" s="18">
        <v>0.1</v>
      </c>
      <c r="J19" s="18">
        <v>0.1</v>
      </c>
      <c r="K19" s="18">
        <v>0.1</v>
      </c>
    </row>
    <row r="20" spans="3:11" x14ac:dyDescent="0.25">
      <c r="D20" t="s">
        <v>90</v>
      </c>
      <c r="E20" t="s">
        <v>17</v>
      </c>
      <c r="F20" s="18">
        <v>0.18</v>
      </c>
      <c r="G20" s="20">
        <v>500</v>
      </c>
      <c r="H20" s="18">
        <v>0.33</v>
      </c>
      <c r="I20" s="18">
        <v>0.1</v>
      </c>
      <c r="J20" s="18">
        <v>0.1</v>
      </c>
      <c r="K20" s="18">
        <v>0.1</v>
      </c>
    </row>
    <row r="21" spans="3:11" x14ac:dyDescent="0.25">
      <c r="F21" s="1">
        <f>SUM(F15:F20)</f>
        <v>1</v>
      </c>
    </row>
    <row r="22" spans="3:11" ht="18.75" x14ac:dyDescent="0.3">
      <c r="C22" s="21" t="s">
        <v>59</v>
      </c>
      <c r="F22" s="1">
        <f>SUM(F23:F27)</f>
        <v>1</v>
      </c>
    </row>
    <row r="23" spans="3:11" x14ac:dyDescent="0.25">
      <c r="D23" t="s">
        <v>60</v>
      </c>
      <c r="E23" s="1"/>
      <c r="F23" s="18">
        <v>0.4</v>
      </c>
    </row>
    <row r="24" spans="3:11" x14ac:dyDescent="0.25">
      <c r="D24" t="s">
        <v>61</v>
      </c>
      <c r="E24" s="1"/>
      <c r="F24" s="18">
        <v>0.4</v>
      </c>
    </row>
    <row r="25" spans="3:11" x14ac:dyDescent="0.25">
      <c r="D25" t="s">
        <v>62</v>
      </c>
      <c r="E25" s="1"/>
      <c r="F25" s="18">
        <v>0.1</v>
      </c>
    </row>
    <row r="26" spans="3:11" x14ac:dyDescent="0.25">
      <c r="D26" t="s">
        <v>63</v>
      </c>
      <c r="E26" s="1"/>
      <c r="F26" s="18">
        <v>0.05</v>
      </c>
    </row>
    <row r="27" spans="3:11" x14ac:dyDescent="0.25">
      <c r="D27" t="s">
        <v>64</v>
      </c>
      <c r="E27" s="1"/>
      <c r="F27" s="18">
        <v>0.05</v>
      </c>
    </row>
    <row r="29" spans="3:11" ht="18.75" x14ac:dyDescent="0.3">
      <c r="C29" s="21" t="s">
        <v>92</v>
      </c>
      <c r="F29" s="1">
        <f>SUM(F30:F31)</f>
        <v>1</v>
      </c>
    </row>
    <row r="30" spans="3:11" x14ac:dyDescent="0.25">
      <c r="D30" t="s">
        <v>83</v>
      </c>
      <c r="F30" s="18">
        <v>0.5</v>
      </c>
    </row>
    <row r="31" spans="3:11" x14ac:dyDescent="0.25">
      <c r="D31" t="s">
        <v>93</v>
      </c>
      <c r="F31" s="18">
        <v>0.5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Q28"/>
  <sheetViews>
    <sheetView zoomScale="89" zoomScaleNormal="89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D13" sqref="D13"/>
    </sheetView>
  </sheetViews>
  <sheetFormatPr defaultRowHeight="15" x14ac:dyDescent="0.25"/>
  <cols>
    <col min="1" max="1" width="2.85546875" customWidth="1"/>
    <col min="2" max="2" width="4.140625" customWidth="1"/>
    <col min="3" max="3" width="26.85546875" customWidth="1"/>
  </cols>
  <sheetData>
    <row r="2" spans="2:17" ht="21" x14ac:dyDescent="0.35">
      <c r="B2" s="66" t="s">
        <v>19</v>
      </c>
      <c r="F2" s="15" t="str">
        <f>Выручка!F2</f>
        <v>январь</v>
      </c>
      <c r="G2" s="15" t="str">
        <f>Выручка!G2</f>
        <v>февраль</v>
      </c>
      <c r="H2" s="15" t="str">
        <f>Выручка!H2</f>
        <v>март</v>
      </c>
      <c r="I2" s="15" t="str">
        <f>Выручка!I2</f>
        <v>апрель</v>
      </c>
      <c r="J2" s="15" t="str">
        <f>Выручка!J2</f>
        <v>май</v>
      </c>
      <c r="K2" s="15" t="str">
        <f>Выручка!K2</f>
        <v>июнь</v>
      </c>
      <c r="L2" s="15" t="str">
        <f>Выручка!L2</f>
        <v>июль</v>
      </c>
      <c r="M2" s="15" t="str">
        <f>Выручка!M2</f>
        <v>август</v>
      </c>
      <c r="N2" s="15" t="str">
        <f>Выручка!N2</f>
        <v>сентябрь</v>
      </c>
      <c r="O2" s="15" t="str">
        <f>Выручка!O2</f>
        <v>октябрь</v>
      </c>
      <c r="P2" s="15" t="str">
        <f>Выручка!P2</f>
        <v>ноябрь</v>
      </c>
      <c r="Q2" s="15" t="str">
        <f>Выручка!Q2</f>
        <v>декабрь</v>
      </c>
    </row>
    <row r="3" spans="2:17" x14ac:dyDescent="0.25">
      <c r="B3" s="16" t="s">
        <v>20</v>
      </c>
    </row>
    <row r="4" spans="2:17" x14ac:dyDescent="0.25">
      <c r="C4" t="s">
        <v>21</v>
      </c>
      <c r="D4" t="s">
        <v>17</v>
      </c>
      <c r="E4" s="20">
        <v>0</v>
      </c>
      <c r="F4" s="2">
        <f>E4</f>
        <v>0</v>
      </c>
      <c r="G4" s="2">
        <f>F4</f>
        <v>0</v>
      </c>
      <c r="H4" s="2">
        <f>G4</f>
        <v>0</v>
      </c>
      <c r="I4" s="2">
        <f t="shared" ref="I4:Q4" si="0">H4</f>
        <v>0</v>
      </c>
      <c r="J4" s="2">
        <f t="shared" si="0"/>
        <v>0</v>
      </c>
      <c r="K4" s="2">
        <f t="shared" si="0"/>
        <v>0</v>
      </c>
      <c r="L4" s="2">
        <f t="shared" si="0"/>
        <v>0</v>
      </c>
      <c r="M4" s="2">
        <f t="shared" si="0"/>
        <v>0</v>
      </c>
      <c r="N4" s="2">
        <f t="shared" si="0"/>
        <v>0</v>
      </c>
      <c r="O4" s="2">
        <f t="shared" si="0"/>
        <v>0</v>
      </c>
      <c r="P4" s="2">
        <f t="shared" si="0"/>
        <v>0</v>
      </c>
      <c r="Q4" s="2">
        <f t="shared" si="0"/>
        <v>0</v>
      </c>
    </row>
    <row r="5" spans="2:17" x14ac:dyDescent="0.25">
      <c r="C5" t="s">
        <v>22</v>
      </c>
      <c r="D5" t="s">
        <v>17</v>
      </c>
      <c r="E5" s="20">
        <v>0</v>
      </c>
      <c r="F5" s="2">
        <f t="shared" ref="F5:G26" si="1">E5</f>
        <v>0</v>
      </c>
      <c r="G5" s="2">
        <f t="shared" si="1"/>
        <v>0</v>
      </c>
      <c r="H5" s="2">
        <f t="shared" ref="H5:J5" si="2">G5</f>
        <v>0</v>
      </c>
      <c r="I5" s="2">
        <f t="shared" si="2"/>
        <v>0</v>
      </c>
      <c r="J5" s="2">
        <f t="shared" si="2"/>
        <v>0</v>
      </c>
      <c r="K5" s="2">
        <f t="shared" ref="K5:Q5" si="3">J5</f>
        <v>0</v>
      </c>
      <c r="L5" s="2">
        <f t="shared" si="3"/>
        <v>0</v>
      </c>
      <c r="M5" s="2">
        <f t="shared" si="3"/>
        <v>0</v>
      </c>
      <c r="N5" s="2">
        <f t="shared" si="3"/>
        <v>0</v>
      </c>
      <c r="O5" s="2">
        <f t="shared" si="3"/>
        <v>0</v>
      </c>
      <c r="P5" s="2">
        <f t="shared" si="3"/>
        <v>0</v>
      </c>
      <c r="Q5" s="2">
        <f t="shared" si="3"/>
        <v>0</v>
      </c>
    </row>
    <row r="6" spans="2:17" x14ac:dyDescent="0.25">
      <c r="C6" t="s">
        <v>24</v>
      </c>
      <c r="D6" t="s">
        <v>17</v>
      </c>
      <c r="E6" s="20">
        <v>0</v>
      </c>
      <c r="F6" s="2">
        <f t="shared" si="1"/>
        <v>0</v>
      </c>
      <c r="G6" s="2">
        <f t="shared" si="1"/>
        <v>0</v>
      </c>
      <c r="H6" s="2">
        <f t="shared" ref="H6:J6" si="4">G6</f>
        <v>0</v>
      </c>
      <c r="I6" s="2">
        <f t="shared" si="4"/>
        <v>0</v>
      </c>
      <c r="J6" s="2">
        <f t="shared" si="4"/>
        <v>0</v>
      </c>
      <c r="K6" s="2">
        <f t="shared" ref="K6:Q6" si="5">J6</f>
        <v>0</v>
      </c>
      <c r="L6" s="2">
        <f t="shared" si="5"/>
        <v>0</v>
      </c>
      <c r="M6" s="2">
        <f t="shared" si="5"/>
        <v>0</v>
      </c>
      <c r="N6" s="2">
        <f t="shared" si="5"/>
        <v>0</v>
      </c>
      <c r="O6" s="2">
        <f t="shared" si="5"/>
        <v>0</v>
      </c>
      <c r="P6" s="2">
        <f t="shared" si="5"/>
        <v>0</v>
      </c>
      <c r="Q6" s="2">
        <f t="shared" si="5"/>
        <v>0</v>
      </c>
    </row>
    <row r="7" spans="2:17" x14ac:dyDescent="0.25">
      <c r="C7" t="s">
        <v>23</v>
      </c>
      <c r="D7" t="s">
        <v>17</v>
      </c>
      <c r="E7" s="20">
        <v>0</v>
      </c>
      <c r="F7" s="2">
        <f t="shared" si="1"/>
        <v>0</v>
      </c>
      <c r="G7" s="2">
        <f t="shared" si="1"/>
        <v>0</v>
      </c>
      <c r="H7" s="2">
        <f t="shared" ref="H7:J7" si="6">G7</f>
        <v>0</v>
      </c>
      <c r="I7" s="2">
        <f t="shared" si="6"/>
        <v>0</v>
      </c>
      <c r="J7" s="2">
        <f t="shared" si="6"/>
        <v>0</v>
      </c>
      <c r="K7" s="2">
        <f t="shared" ref="K7:Q7" si="7">J7</f>
        <v>0</v>
      </c>
      <c r="L7" s="2">
        <f t="shared" si="7"/>
        <v>0</v>
      </c>
      <c r="M7" s="2">
        <f t="shared" si="7"/>
        <v>0</v>
      </c>
      <c r="N7" s="2">
        <f t="shared" si="7"/>
        <v>0</v>
      </c>
      <c r="O7" s="2">
        <f t="shared" si="7"/>
        <v>0</v>
      </c>
      <c r="P7" s="2">
        <f t="shared" si="7"/>
        <v>0</v>
      </c>
      <c r="Q7" s="2">
        <f t="shared" si="7"/>
        <v>0</v>
      </c>
    </row>
    <row r="8" spans="2:17" x14ac:dyDescent="0.25">
      <c r="C8" t="s">
        <v>25</v>
      </c>
      <c r="D8" t="s">
        <v>17</v>
      </c>
      <c r="E8" s="20">
        <v>15000</v>
      </c>
      <c r="F8" s="2">
        <f t="shared" si="1"/>
        <v>15000</v>
      </c>
      <c r="G8" s="2">
        <f t="shared" si="1"/>
        <v>15000</v>
      </c>
      <c r="H8" s="2">
        <f t="shared" ref="H8:J8" si="8">G8</f>
        <v>15000</v>
      </c>
      <c r="I8" s="2">
        <f t="shared" si="8"/>
        <v>15000</v>
      </c>
      <c r="J8" s="2">
        <f t="shared" si="8"/>
        <v>15000</v>
      </c>
      <c r="K8" s="2">
        <f t="shared" ref="K8:Q8" si="9">J8</f>
        <v>15000</v>
      </c>
      <c r="L8" s="2">
        <f t="shared" si="9"/>
        <v>15000</v>
      </c>
      <c r="M8" s="2">
        <f t="shared" si="9"/>
        <v>15000</v>
      </c>
      <c r="N8" s="2">
        <f t="shared" si="9"/>
        <v>15000</v>
      </c>
      <c r="O8" s="2">
        <f t="shared" si="9"/>
        <v>15000</v>
      </c>
      <c r="P8" s="2">
        <f t="shared" si="9"/>
        <v>15000</v>
      </c>
      <c r="Q8" s="2">
        <f t="shared" si="9"/>
        <v>15000</v>
      </c>
    </row>
    <row r="9" spans="2:17" x14ac:dyDescent="0.25">
      <c r="C9" t="s">
        <v>32</v>
      </c>
      <c r="D9" t="s">
        <v>17</v>
      </c>
      <c r="E9" s="20">
        <v>0</v>
      </c>
      <c r="F9" s="2">
        <f t="shared" si="1"/>
        <v>0</v>
      </c>
      <c r="G9" s="2">
        <f t="shared" si="1"/>
        <v>0</v>
      </c>
      <c r="H9" s="2">
        <f t="shared" ref="H9:J9" si="10">G9</f>
        <v>0</v>
      </c>
      <c r="I9" s="2">
        <f t="shared" si="10"/>
        <v>0</v>
      </c>
      <c r="J9" s="2">
        <f t="shared" si="10"/>
        <v>0</v>
      </c>
      <c r="K9" s="2">
        <f t="shared" ref="K9:Q9" si="11">J9</f>
        <v>0</v>
      </c>
      <c r="L9" s="2">
        <f t="shared" si="11"/>
        <v>0</v>
      </c>
      <c r="M9" s="2">
        <f t="shared" si="11"/>
        <v>0</v>
      </c>
      <c r="N9" s="2">
        <f t="shared" si="11"/>
        <v>0</v>
      </c>
      <c r="O9" s="2">
        <f t="shared" si="11"/>
        <v>0</v>
      </c>
      <c r="P9" s="2">
        <f t="shared" si="11"/>
        <v>0</v>
      </c>
      <c r="Q9" s="2">
        <f t="shared" si="11"/>
        <v>0</v>
      </c>
    </row>
    <row r="10" spans="2:17" x14ac:dyDescent="0.25">
      <c r="C10" t="s">
        <v>34</v>
      </c>
      <c r="D10" t="s">
        <v>17</v>
      </c>
      <c r="E10" s="20">
        <v>0</v>
      </c>
      <c r="F10" s="2">
        <f t="shared" si="1"/>
        <v>0</v>
      </c>
      <c r="G10" s="2">
        <f t="shared" si="1"/>
        <v>0</v>
      </c>
      <c r="H10" s="2">
        <f t="shared" ref="H10:J10" si="12">G10</f>
        <v>0</v>
      </c>
      <c r="I10" s="2">
        <f t="shared" si="12"/>
        <v>0</v>
      </c>
      <c r="J10" s="2">
        <f t="shared" si="12"/>
        <v>0</v>
      </c>
      <c r="K10" s="2">
        <f t="shared" ref="K10:Q10" si="13">J10</f>
        <v>0</v>
      </c>
      <c r="L10" s="2">
        <f t="shared" si="13"/>
        <v>0</v>
      </c>
      <c r="M10" s="2">
        <f t="shared" si="13"/>
        <v>0</v>
      </c>
      <c r="N10" s="2">
        <f t="shared" si="13"/>
        <v>0</v>
      </c>
      <c r="O10" s="2">
        <f t="shared" si="13"/>
        <v>0</v>
      </c>
      <c r="P10" s="2">
        <f t="shared" si="13"/>
        <v>0</v>
      </c>
      <c r="Q10" s="2">
        <f t="shared" si="13"/>
        <v>0</v>
      </c>
    </row>
    <row r="11" spans="2:17" x14ac:dyDescent="0.25">
      <c r="C11" t="s">
        <v>26</v>
      </c>
      <c r="D11" t="s">
        <v>17</v>
      </c>
      <c r="E11" s="20">
        <v>0</v>
      </c>
      <c r="F11" s="2">
        <f t="shared" si="1"/>
        <v>0</v>
      </c>
      <c r="G11" s="2">
        <f t="shared" si="1"/>
        <v>0</v>
      </c>
      <c r="H11" s="2">
        <f t="shared" ref="H11:J11" si="14">G11</f>
        <v>0</v>
      </c>
      <c r="I11" s="2">
        <f t="shared" si="14"/>
        <v>0</v>
      </c>
      <c r="J11" s="2">
        <f t="shared" si="14"/>
        <v>0</v>
      </c>
      <c r="K11" s="2">
        <f t="shared" ref="K11:Q11" si="15">J11</f>
        <v>0</v>
      </c>
      <c r="L11" s="2">
        <f t="shared" si="15"/>
        <v>0</v>
      </c>
      <c r="M11" s="2">
        <f t="shared" si="15"/>
        <v>0</v>
      </c>
      <c r="N11" s="2">
        <f t="shared" si="15"/>
        <v>0</v>
      </c>
      <c r="O11" s="2">
        <f t="shared" si="15"/>
        <v>0</v>
      </c>
      <c r="P11" s="2">
        <f t="shared" si="15"/>
        <v>0</v>
      </c>
      <c r="Q11" s="2">
        <f t="shared" si="15"/>
        <v>0</v>
      </c>
    </row>
    <row r="12" spans="2:17" x14ac:dyDescent="0.25">
      <c r="C12" s="5" t="s">
        <v>27</v>
      </c>
      <c r="D12" t="s">
        <v>17</v>
      </c>
      <c r="E12" s="20">
        <v>40000</v>
      </c>
      <c r="F12" s="2">
        <f t="shared" si="1"/>
        <v>40000</v>
      </c>
      <c r="G12" s="2">
        <f t="shared" si="1"/>
        <v>40000</v>
      </c>
      <c r="H12" s="2">
        <f t="shared" ref="H12:J12" si="16">G12</f>
        <v>40000</v>
      </c>
      <c r="I12" s="2">
        <f t="shared" si="16"/>
        <v>40000</v>
      </c>
      <c r="J12" s="2">
        <f t="shared" si="16"/>
        <v>40000</v>
      </c>
      <c r="K12" s="2">
        <f t="shared" ref="K12:Q12" si="17">J12</f>
        <v>40000</v>
      </c>
      <c r="L12" s="2">
        <f t="shared" si="17"/>
        <v>40000</v>
      </c>
      <c r="M12" s="2">
        <f t="shared" si="17"/>
        <v>40000</v>
      </c>
      <c r="N12" s="2">
        <f t="shared" si="17"/>
        <v>40000</v>
      </c>
      <c r="O12" s="2">
        <f t="shared" si="17"/>
        <v>40000</v>
      </c>
      <c r="P12" s="2">
        <f t="shared" si="17"/>
        <v>40000</v>
      </c>
      <c r="Q12" s="2">
        <f t="shared" si="17"/>
        <v>40000</v>
      </c>
    </row>
    <row r="13" spans="2:17" x14ac:dyDescent="0.25">
      <c r="C13" s="5" t="s">
        <v>28</v>
      </c>
      <c r="D13" t="s">
        <v>17</v>
      </c>
      <c r="E13" s="20">
        <v>0</v>
      </c>
      <c r="F13" s="2">
        <f>E13</f>
        <v>0</v>
      </c>
      <c r="G13" s="2">
        <f>F13</f>
        <v>0</v>
      </c>
      <c r="H13" s="2">
        <f>E13</f>
        <v>0</v>
      </c>
      <c r="I13" s="2">
        <f t="shared" ref="I13:J13" si="18">H13</f>
        <v>0</v>
      </c>
      <c r="J13" s="2">
        <f t="shared" si="18"/>
        <v>0</v>
      </c>
      <c r="K13" s="2">
        <f t="shared" ref="K13:Q13" si="19">J13</f>
        <v>0</v>
      </c>
      <c r="L13" s="2">
        <f t="shared" si="19"/>
        <v>0</v>
      </c>
      <c r="M13" s="2">
        <f>L13</f>
        <v>0</v>
      </c>
      <c r="N13" s="2">
        <f>L13</f>
        <v>0</v>
      </c>
      <c r="O13" s="2">
        <f t="shared" si="19"/>
        <v>0</v>
      </c>
      <c r="P13" s="2">
        <f t="shared" si="19"/>
        <v>0</v>
      </c>
      <c r="Q13" s="2">
        <f t="shared" si="19"/>
        <v>0</v>
      </c>
    </row>
    <row r="14" spans="2:17" x14ac:dyDescent="0.25">
      <c r="C14" s="5" t="s">
        <v>29</v>
      </c>
      <c r="D14" t="s">
        <v>17</v>
      </c>
      <c r="E14" s="20">
        <v>0</v>
      </c>
      <c r="F14" s="2">
        <f>E14</f>
        <v>0</v>
      </c>
      <c r="G14" s="2">
        <f>F14</f>
        <v>0</v>
      </c>
      <c r="H14" s="2">
        <f>E14</f>
        <v>0</v>
      </c>
      <c r="I14" s="2">
        <f t="shared" ref="I14:J14" si="20">H14</f>
        <v>0</v>
      </c>
      <c r="J14" s="2">
        <f t="shared" si="20"/>
        <v>0</v>
      </c>
      <c r="K14" s="2">
        <f t="shared" ref="K14:Q14" si="21">J14</f>
        <v>0</v>
      </c>
      <c r="L14" s="2">
        <f t="shared" si="21"/>
        <v>0</v>
      </c>
      <c r="M14" s="2">
        <f>L14</f>
        <v>0</v>
      </c>
      <c r="N14" s="2">
        <f>L14</f>
        <v>0</v>
      </c>
      <c r="O14" s="2">
        <f t="shared" si="21"/>
        <v>0</v>
      </c>
      <c r="P14" s="2">
        <f t="shared" si="21"/>
        <v>0</v>
      </c>
      <c r="Q14" s="2">
        <f t="shared" si="21"/>
        <v>0</v>
      </c>
    </row>
    <row r="15" spans="2:17" x14ac:dyDescent="0.25">
      <c r="C15" s="6" t="s">
        <v>30</v>
      </c>
      <c r="D15" t="s">
        <v>17</v>
      </c>
      <c r="E15" s="20">
        <v>0</v>
      </c>
      <c r="F15" s="2">
        <f t="shared" si="1"/>
        <v>0</v>
      </c>
      <c r="G15" s="2">
        <f t="shared" si="1"/>
        <v>0</v>
      </c>
      <c r="H15" s="2">
        <f t="shared" ref="H15:J15" si="22">G15</f>
        <v>0</v>
      </c>
      <c r="I15" s="2">
        <f t="shared" si="22"/>
        <v>0</v>
      </c>
      <c r="J15" s="2">
        <f t="shared" si="22"/>
        <v>0</v>
      </c>
      <c r="K15" s="2">
        <f t="shared" ref="K15:Q15" si="23">J15</f>
        <v>0</v>
      </c>
      <c r="L15" s="2">
        <f t="shared" si="23"/>
        <v>0</v>
      </c>
      <c r="M15" s="2">
        <f t="shared" si="23"/>
        <v>0</v>
      </c>
      <c r="N15" s="2">
        <f t="shared" si="23"/>
        <v>0</v>
      </c>
      <c r="O15" s="2">
        <f t="shared" si="23"/>
        <v>0</v>
      </c>
      <c r="P15" s="2">
        <f t="shared" si="23"/>
        <v>0</v>
      </c>
      <c r="Q15" s="2">
        <f t="shared" si="23"/>
        <v>0</v>
      </c>
    </row>
    <row r="16" spans="2:17" x14ac:dyDescent="0.25">
      <c r="C16" s="6" t="s">
        <v>31</v>
      </c>
      <c r="D16" t="s">
        <v>17</v>
      </c>
      <c r="E16" s="20">
        <v>35000</v>
      </c>
      <c r="F16" s="2">
        <f t="shared" si="1"/>
        <v>35000</v>
      </c>
      <c r="G16" s="2">
        <f t="shared" si="1"/>
        <v>35000</v>
      </c>
      <c r="H16" s="2">
        <f t="shared" ref="H16:J16" si="24">G16</f>
        <v>35000</v>
      </c>
      <c r="I16" s="2">
        <f t="shared" si="24"/>
        <v>35000</v>
      </c>
      <c r="J16" s="2">
        <f t="shared" si="24"/>
        <v>35000</v>
      </c>
      <c r="K16" s="2">
        <f t="shared" ref="K16:Q16" si="25">J16</f>
        <v>35000</v>
      </c>
      <c r="L16" s="2">
        <f t="shared" si="25"/>
        <v>35000</v>
      </c>
      <c r="M16" s="2">
        <f t="shared" si="25"/>
        <v>35000</v>
      </c>
      <c r="N16" s="2">
        <f t="shared" si="25"/>
        <v>35000</v>
      </c>
      <c r="O16" s="2">
        <f t="shared" si="25"/>
        <v>35000</v>
      </c>
      <c r="P16" s="2">
        <f t="shared" si="25"/>
        <v>35000</v>
      </c>
      <c r="Q16" s="2">
        <f t="shared" si="25"/>
        <v>35000</v>
      </c>
    </row>
    <row r="17" spans="2:17" x14ac:dyDescent="0.25">
      <c r="B17" s="16"/>
      <c r="C17" s="6" t="s">
        <v>33</v>
      </c>
      <c r="D17" t="s">
        <v>17</v>
      </c>
      <c r="E17" s="20">
        <v>25000</v>
      </c>
      <c r="F17" s="2">
        <f t="shared" si="1"/>
        <v>25000</v>
      </c>
      <c r="G17" s="2">
        <f t="shared" si="1"/>
        <v>25000</v>
      </c>
      <c r="H17" s="2">
        <f t="shared" ref="H17:J17" si="26">G17</f>
        <v>25000</v>
      </c>
      <c r="I17" s="2">
        <f t="shared" si="26"/>
        <v>25000</v>
      </c>
      <c r="J17" s="2">
        <f t="shared" si="26"/>
        <v>25000</v>
      </c>
      <c r="K17" s="2">
        <f t="shared" ref="K17:Q17" si="27">J17</f>
        <v>25000</v>
      </c>
      <c r="L17" s="2">
        <f t="shared" si="27"/>
        <v>25000</v>
      </c>
      <c r="M17" s="2">
        <f t="shared" si="27"/>
        <v>25000</v>
      </c>
      <c r="N17" s="2">
        <f t="shared" si="27"/>
        <v>25000</v>
      </c>
      <c r="O17" s="2">
        <f t="shared" si="27"/>
        <v>25000</v>
      </c>
      <c r="P17" s="2">
        <f t="shared" si="27"/>
        <v>25000</v>
      </c>
      <c r="Q17" s="2">
        <f t="shared" si="27"/>
        <v>25000</v>
      </c>
    </row>
    <row r="18" spans="2:17" x14ac:dyDescent="0.25">
      <c r="B18" s="16" t="s">
        <v>99</v>
      </c>
      <c r="C18" s="6"/>
      <c r="E18" s="19"/>
      <c r="F18" s="2">
        <f t="shared" si="1"/>
        <v>0</v>
      </c>
      <c r="G18" s="2">
        <f t="shared" si="1"/>
        <v>0</v>
      </c>
      <c r="H18" s="2">
        <f t="shared" ref="H18:J18" si="28">G18</f>
        <v>0</v>
      </c>
      <c r="I18" s="2">
        <f t="shared" si="28"/>
        <v>0</v>
      </c>
      <c r="J18" s="2">
        <f t="shared" si="28"/>
        <v>0</v>
      </c>
      <c r="K18" s="2">
        <f t="shared" ref="K18:Q18" si="29">J18</f>
        <v>0</v>
      </c>
      <c r="L18" s="2">
        <f t="shared" si="29"/>
        <v>0</v>
      </c>
      <c r="M18" s="2">
        <f t="shared" si="29"/>
        <v>0</v>
      </c>
      <c r="N18" s="2">
        <f t="shared" si="29"/>
        <v>0</v>
      </c>
      <c r="O18" s="2">
        <f t="shared" si="29"/>
        <v>0</v>
      </c>
      <c r="P18" s="2">
        <f t="shared" si="29"/>
        <v>0</v>
      </c>
      <c r="Q18" s="2">
        <f t="shared" si="29"/>
        <v>0</v>
      </c>
    </row>
    <row r="19" spans="2:17" x14ac:dyDescent="0.25">
      <c r="C19" s="6" t="s">
        <v>27</v>
      </c>
      <c r="D19" t="s">
        <v>17</v>
      </c>
      <c r="E19" s="20">
        <v>0</v>
      </c>
      <c r="F19" s="2">
        <f t="shared" si="1"/>
        <v>0</v>
      </c>
      <c r="G19" s="2">
        <f t="shared" si="1"/>
        <v>0</v>
      </c>
      <c r="H19" s="2">
        <f t="shared" ref="H19:J19" si="30">G19</f>
        <v>0</v>
      </c>
      <c r="I19" s="2">
        <f t="shared" si="30"/>
        <v>0</v>
      </c>
      <c r="J19" s="2">
        <f t="shared" si="30"/>
        <v>0</v>
      </c>
      <c r="K19" s="2">
        <f t="shared" ref="K19:Q19" si="31">J19</f>
        <v>0</v>
      </c>
      <c r="L19" s="2">
        <f t="shared" si="31"/>
        <v>0</v>
      </c>
      <c r="M19" s="2">
        <f t="shared" si="31"/>
        <v>0</v>
      </c>
      <c r="N19" s="2">
        <f t="shared" si="31"/>
        <v>0</v>
      </c>
      <c r="O19" s="2">
        <f t="shared" si="31"/>
        <v>0</v>
      </c>
      <c r="P19" s="2">
        <f t="shared" si="31"/>
        <v>0</v>
      </c>
      <c r="Q19" s="2">
        <f t="shared" si="31"/>
        <v>0</v>
      </c>
    </row>
    <row r="20" spans="2:17" x14ac:dyDescent="0.25">
      <c r="C20" s="6" t="s">
        <v>28</v>
      </c>
      <c r="D20" t="s">
        <v>17</v>
      </c>
      <c r="E20" s="20">
        <v>0</v>
      </c>
      <c r="F20" s="2">
        <f t="shared" si="1"/>
        <v>0</v>
      </c>
      <c r="G20" s="2">
        <f t="shared" si="1"/>
        <v>0</v>
      </c>
      <c r="H20" s="2">
        <f t="shared" ref="H20:J20" si="32">G20</f>
        <v>0</v>
      </c>
      <c r="I20" s="2">
        <f t="shared" si="32"/>
        <v>0</v>
      </c>
      <c r="J20" s="2">
        <f t="shared" si="32"/>
        <v>0</v>
      </c>
      <c r="K20" s="2">
        <f t="shared" ref="K20:Q20" si="33">J20</f>
        <v>0</v>
      </c>
      <c r="L20" s="2">
        <f t="shared" si="33"/>
        <v>0</v>
      </c>
      <c r="M20" s="2">
        <f t="shared" si="33"/>
        <v>0</v>
      </c>
      <c r="N20" s="2">
        <f t="shared" si="33"/>
        <v>0</v>
      </c>
      <c r="O20" s="2">
        <f t="shared" si="33"/>
        <v>0</v>
      </c>
      <c r="P20" s="2">
        <f t="shared" si="33"/>
        <v>0</v>
      </c>
      <c r="Q20" s="2">
        <f t="shared" si="33"/>
        <v>0</v>
      </c>
    </row>
    <row r="21" spans="2:17" x14ac:dyDescent="0.25">
      <c r="C21" s="6" t="s">
        <v>29</v>
      </c>
      <c r="D21" t="s">
        <v>17</v>
      </c>
      <c r="E21" s="20">
        <v>0</v>
      </c>
      <c r="F21" s="2">
        <f t="shared" si="1"/>
        <v>0</v>
      </c>
      <c r="G21" s="2">
        <f t="shared" si="1"/>
        <v>0</v>
      </c>
      <c r="H21" s="2">
        <f t="shared" ref="H21:J21" si="34">G21</f>
        <v>0</v>
      </c>
      <c r="I21" s="2">
        <f t="shared" si="34"/>
        <v>0</v>
      </c>
      <c r="J21" s="2">
        <f t="shared" si="34"/>
        <v>0</v>
      </c>
      <c r="K21" s="2">
        <f t="shared" ref="K21:Q21" si="35">J21</f>
        <v>0</v>
      </c>
      <c r="L21" s="2">
        <f t="shared" si="35"/>
        <v>0</v>
      </c>
      <c r="M21" s="2">
        <f t="shared" si="35"/>
        <v>0</v>
      </c>
      <c r="N21" s="2">
        <f t="shared" si="35"/>
        <v>0</v>
      </c>
      <c r="O21" s="2">
        <f t="shared" si="35"/>
        <v>0</v>
      </c>
      <c r="P21" s="2">
        <f t="shared" si="35"/>
        <v>0</v>
      </c>
      <c r="Q21" s="2">
        <f t="shared" si="35"/>
        <v>0</v>
      </c>
    </row>
    <row r="22" spans="2:17" x14ac:dyDescent="0.25">
      <c r="C22" s="6" t="s">
        <v>94</v>
      </c>
      <c r="D22" t="s">
        <v>17</v>
      </c>
      <c r="E22" s="20">
        <v>0</v>
      </c>
      <c r="F22" s="2">
        <f t="shared" si="1"/>
        <v>0</v>
      </c>
      <c r="G22" s="2">
        <f t="shared" si="1"/>
        <v>0</v>
      </c>
      <c r="H22" s="2">
        <f t="shared" ref="H22:J22" si="36">G22</f>
        <v>0</v>
      </c>
      <c r="I22" s="2">
        <f t="shared" si="36"/>
        <v>0</v>
      </c>
      <c r="J22" s="2">
        <f t="shared" si="36"/>
        <v>0</v>
      </c>
      <c r="K22" s="2">
        <f t="shared" ref="K22:Q22" si="37">J22</f>
        <v>0</v>
      </c>
      <c r="L22" s="2">
        <f t="shared" si="37"/>
        <v>0</v>
      </c>
      <c r="M22" s="2">
        <f t="shared" si="37"/>
        <v>0</v>
      </c>
      <c r="N22" s="2">
        <f t="shared" si="37"/>
        <v>0</v>
      </c>
      <c r="O22" s="2">
        <f t="shared" si="37"/>
        <v>0</v>
      </c>
      <c r="P22" s="2">
        <f t="shared" si="37"/>
        <v>0</v>
      </c>
      <c r="Q22" s="2">
        <f t="shared" si="37"/>
        <v>0</v>
      </c>
    </row>
    <row r="23" spans="2:17" x14ac:dyDescent="0.25">
      <c r="C23" s="6" t="s">
        <v>95</v>
      </c>
      <c r="D23" t="s">
        <v>17</v>
      </c>
      <c r="E23" s="20"/>
      <c r="F23" s="2">
        <f>E23</f>
        <v>0</v>
      </c>
      <c r="G23" s="2">
        <f t="shared" si="1"/>
        <v>0</v>
      </c>
      <c r="H23" s="2">
        <f t="shared" ref="H23:J23" si="38">G23</f>
        <v>0</v>
      </c>
      <c r="I23" s="2">
        <f t="shared" si="38"/>
        <v>0</v>
      </c>
      <c r="J23" s="2">
        <f t="shared" si="38"/>
        <v>0</v>
      </c>
      <c r="K23" s="2">
        <f t="shared" ref="K23:Q23" si="39">J23</f>
        <v>0</v>
      </c>
      <c r="L23" s="2">
        <f t="shared" si="39"/>
        <v>0</v>
      </c>
      <c r="M23" s="2">
        <f t="shared" si="39"/>
        <v>0</v>
      </c>
      <c r="N23" s="2">
        <f t="shared" si="39"/>
        <v>0</v>
      </c>
      <c r="O23" s="2">
        <f t="shared" si="39"/>
        <v>0</v>
      </c>
      <c r="P23" s="2">
        <f t="shared" si="39"/>
        <v>0</v>
      </c>
      <c r="Q23" s="2">
        <f t="shared" si="39"/>
        <v>0</v>
      </c>
    </row>
    <row r="24" spans="2:17" x14ac:dyDescent="0.25">
      <c r="C24" s="6" t="s">
        <v>96</v>
      </c>
      <c r="D24" t="s">
        <v>17</v>
      </c>
      <c r="E24" s="20"/>
      <c r="F24" s="2">
        <f t="shared" ref="F24:F26" si="40">E24</f>
        <v>0</v>
      </c>
      <c r="G24" s="2">
        <f t="shared" si="1"/>
        <v>0</v>
      </c>
      <c r="H24" s="2">
        <f t="shared" ref="H24:J24" si="41">G24</f>
        <v>0</v>
      </c>
      <c r="I24" s="2">
        <f t="shared" si="41"/>
        <v>0</v>
      </c>
      <c r="J24" s="2">
        <f t="shared" si="41"/>
        <v>0</v>
      </c>
      <c r="K24" s="2">
        <f t="shared" ref="K24:Q24" si="42">J24</f>
        <v>0</v>
      </c>
      <c r="L24" s="2">
        <f t="shared" si="42"/>
        <v>0</v>
      </c>
      <c r="M24" s="2">
        <f t="shared" si="42"/>
        <v>0</v>
      </c>
      <c r="N24" s="2">
        <f t="shared" si="42"/>
        <v>0</v>
      </c>
      <c r="O24" s="2">
        <f t="shared" si="42"/>
        <v>0</v>
      </c>
      <c r="P24" s="2">
        <f t="shared" si="42"/>
        <v>0</v>
      </c>
      <c r="Q24" s="2">
        <f t="shared" si="42"/>
        <v>0</v>
      </c>
    </row>
    <row r="25" spans="2:17" x14ac:dyDescent="0.25">
      <c r="C25" s="6" t="s">
        <v>97</v>
      </c>
      <c r="D25" t="s">
        <v>17</v>
      </c>
      <c r="E25" s="20"/>
      <c r="F25" s="2">
        <f t="shared" si="40"/>
        <v>0</v>
      </c>
      <c r="G25" s="2">
        <f t="shared" si="1"/>
        <v>0</v>
      </c>
      <c r="H25" s="2">
        <f t="shared" ref="H25:J25" si="43">G25</f>
        <v>0</v>
      </c>
      <c r="I25" s="2">
        <f t="shared" si="43"/>
        <v>0</v>
      </c>
      <c r="J25" s="2">
        <f t="shared" si="43"/>
        <v>0</v>
      </c>
      <c r="K25" s="2">
        <f t="shared" ref="K25:Q25" si="44">J25</f>
        <v>0</v>
      </c>
      <c r="L25" s="2">
        <f t="shared" si="44"/>
        <v>0</v>
      </c>
      <c r="M25" s="2">
        <f t="shared" si="44"/>
        <v>0</v>
      </c>
      <c r="N25" s="2">
        <f t="shared" si="44"/>
        <v>0</v>
      </c>
      <c r="O25" s="2">
        <f t="shared" si="44"/>
        <v>0</v>
      </c>
      <c r="P25" s="2">
        <f t="shared" si="44"/>
        <v>0</v>
      </c>
      <c r="Q25" s="2">
        <f t="shared" si="44"/>
        <v>0</v>
      </c>
    </row>
    <row r="26" spans="2:17" x14ac:dyDescent="0.25">
      <c r="C26" s="6" t="s">
        <v>98</v>
      </c>
      <c r="D26" t="s">
        <v>17</v>
      </c>
      <c r="E26" s="20">
        <v>0</v>
      </c>
      <c r="F26" s="2">
        <f t="shared" si="40"/>
        <v>0</v>
      </c>
      <c r="G26" s="2">
        <f t="shared" si="1"/>
        <v>0</v>
      </c>
      <c r="H26" s="2">
        <f t="shared" ref="H26:J26" si="45">G26</f>
        <v>0</v>
      </c>
      <c r="I26" s="2">
        <f t="shared" si="45"/>
        <v>0</v>
      </c>
      <c r="J26" s="2">
        <f t="shared" si="45"/>
        <v>0</v>
      </c>
      <c r="K26" s="2">
        <f t="shared" ref="K26:Q26" si="46">J26</f>
        <v>0</v>
      </c>
      <c r="L26" s="2">
        <f t="shared" si="46"/>
        <v>0</v>
      </c>
      <c r="M26" s="2">
        <f t="shared" si="46"/>
        <v>0</v>
      </c>
      <c r="N26" s="2">
        <f t="shared" si="46"/>
        <v>0</v>
      </c>
      <c r="O26" s="2">
        <f t="shared" si="46"/>
        <v>0</v>
      </c>
      <c r="P26" s="2">
        <f t="shared" si="46"/>
        <v>0</v>
      </c>
      <c r="Q26" s="2">
        <f t="shared" si="46"/>
        <v>0</v>
      </c>
    </row>
    <row r="27" spans="2:17" x14ac:dyDescent="0.25">
      <c r="B27" s="35" t="s">
        <v>100</v>
      </c>
      <c r="C27" s="35"/>
      <c r="D27" s="35"/>
      <c r="E27" s="35"/>
      <c r="F27" s="36">
        <f>SUM(F4:F26)</f>
        <v>115000</v>
      </c>
      <c r="G27" s="36">
        <f>SUM(G4:G26)</f>
        <v>115000</v>
      </c>
      <c r="H27" s="36">
        <f>SUM(H4:H26)</f>
        <v>115000</v>
      </c>
      <c r="I27" s="36">
        <f t="shared" ref="I27:Q27" si="47">SUM(I4:I26)</f>
        <v>115000</v>
      </c>
      <c r="J27" s="36">
        <f t="shared" si="47"/>
        <v>115000</v>
      </c>
      <c r="K27" s="36">
        <f t="shared" si="47"/>
        <v>115000</v>
      </c>
      <c r="L27" s="36">
        <f t="shared" si="47"/>
        <v>115000</v>
      </c>
      <c r="M27" s="36">
        <f t="shared" si="47"/>
        <v>115000</v>
      </c>
      <c r="N27" s="36">
        <f t="shared" si="47"/>
        <v>115000</v>
      </c>
      <c r="O27" s="36">
        <f t="shared" si="47"/>
        <v>115000</v>
      </c>
      <c r="P27" s="36">
        <f t="shared" si="47"/>
        <v>115000</v>
      </c>
      <c r="Q27" s="36">
        <f t="shared" si="47"/>
        <v>115000</v>
      </c>
    </row>
    <row r="28" spans="2:17" x14ac:dyDescent="0.25">
      <c r="B28" s="13" t="s">
        <v>114</v>
      </c>
      <c r="C28" s="13"/>
      <c r="D28" s="13"/>
      <c r="E28" s="37">
        <v>1.32</v>
      </c>
      <c r="F28" s="26">
        <f>$E$28*F27</f>
        <v>151800</v>
      </c>
      <c r="G28" s="26">
        <f t="shared" ref="G28:Q28" si="48">$E$28*G27</f>
        <v>151800</v>
      </c>
      <c r="H28" s="26">
        <f t="shared" si="48"/>
        <v>151800</v>
      </c>
      <c r="I28" s="26">
        <f t="shared" si="48"/>
        <v>151800</v>
      </c>
      <c r="J28" s="26">
        <f t="shared" si="48"/>
        <v>151800</v>
      </c>
      <c r="K28" s="26">
        <f t="shared" si="48"/>
        <v>151800</v>
      </c>
      <c r="L28" s="26">
        <f t="shared" si="48"/>
        <v>151800</v>
      </c>
      <c r="M28" s="26">
        <f t="shared" si="48"/>
        <v>151800</v>
      </c>
      <c r="N28" s="26">
        <f t="shared" si="48"/>
        <v>151800</v>
      </c>
      <c r="O28" s="26">
        <f t="shared" si="48"/>
        <v>151800</v>
      </c>
      <c r="P28" s="26">
        <f t="shared" si="48"/>
        <v>151800</v>
      </c>
      <c r="Q28" s="26">
        <f t="shared" si="48"/>
        <v>151800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2:Q13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15" sqref="H15"/>
    </sheetView>
  </sheetViews>
  <sheetFormatPr defaultRowHeight="15" x14ac:dyDescent="0.25"/>
  <cols>
    <col min="1" max="1" width="2.5703125" customWidth="1"/>
    <col min="2" max="2" width="2.42578125" customWidth="1"/>
    <col min="3" max="3" width="20.140625" customWidth="1"/>
  </cols>
  <sheetData>
    <row r="2" spans="2:17" ht="18.75" x14ac:dyDescent="0.3">
      <c r="B2" s="7" t="s">
        <v>37</v>
      </c>
      <c r="F2" s="15" t="str">
        <f>Выручка!F2</f>
        <v>январь</v>
      </c>
      <c r="G2" s="15" t="str">
        <f>Выручка!G2</f>
        <v>февраль</v>
      </c>
      <c r="H2" s="15" t="str">
        <f>Выручка!H2</f>
        <v>март</v>
      </c>
      <c r="I2" s="15" t="str">
        <f>Выручка!I2</f>
        <v>апрель</v>
      </c>
      <c r="J2" s="15" t="str">
        <f>Выручка!J2</f>
        <v>май</v>
      </c>
      <c r="K2" s="15" t="str">
        <f>Выручка!K2</f>
        <v>июнь</v>
      </c>
      <c r="L2" s="15" t="str">
        <f>Выручка!L2</f>
        <v>июль</v>
      </c>
      <c r="M2" s="15" t="str">
        <f>Выручка!M2</f>
        <v>август</v>
      </c>
      <c r="N2" s="15" t="str">
        <f>Выручка!N2</f>
        <v>сентябрь</v>
      </c>
      <c r="O2" s="15" t="str">
        <f>Выручка!O2</f>
        <v>октябрь</v>
      </c>
      <c r="P2" s="15" t="str">
        <f>Выручка!P2</f>
        <v>ноябрь</v>
      </c>
      <c r="Q2" s="15" t="str">
        <f>Выручка!Q2</f>
        <v>декабрь</v>
      </c>
    </row>
    <row r="3" spans="2:17" ht="14.25" customHeight="1" x14ac:dyDescent="0.25">
      <c r="C3" t="s">
        <v>38</v>
      </c>
    </row>
    <row r="4" spans="2:17" ht="14.25" customHeight="1" x14ac:dyDescent="0.25">
      <c r="C4" s="5" t="s">
        <v>44</v>
      </c>
      <c r="E4" s="20"/>
      <c r="F4" s="2">
        <f>E4</f>
        <v>0</v>
      </c>
      <c r="G4" s="2">
        <f t="shared" ref="G4:Q4" si="0">F4</f>
        <v>0</v>
      </c>
      <c r="H4" s="2">
        <f t="shared" si="0"/>
        <v>0</v>
      </c>
      <c r="I4" s="2">
        <f t="shared" si="0"/>
        <v>0</v>
      </c>
      <c r="J4" s="2">
        <f t="shared" si="0"/>
        <v>0</v>
      </c>
      <c r="K4" s="2">
        <f t="shared" si="0"/>
        <v>0</v>
      </c>
      <c r="L4" s="2">
        <f t="shared" si="0"/>
        <v>0</v>
      </c>
      <c r="M4" s="2">
        <f t="shared" si="0"/>
        <v>0</v>
      </c>
      <c r="N4" s="2">
        <f t="shared" si="0"/>
        <v>0</v>
      </c>
      <c r="O4" s="2">
        <f t="shared" si="0"/>
        <v>0</v>
      </c>
      <c r="P4" s="2">
        <f t="shared" si="0"/>
        <v>0</v>
      </c>
      <c r="Q4" s="2">
        <f t="shared" si="0"/>
        <v>0</v>
      </c>
    </row>
    <row r="5" spans="2:17" ht="14.25" customHeight="1" x14ac:dyDescent="0.25">
      <c r="C5" s="5" t="s">
        <v>45</v>
      </c>
      <c r="E5" s="20">
        <v>20000</v>
      </c>
      <c r="F5" s="2">
        <f t="shared" ref="F5:Q10" si="1">E5</f>
        <v>20000</v>
      </c>
      <c r="G5" s="2">
        <f t="shared" si="1"/>
        <v>20000</v>
      </c>
      <c r="H5" s="2">
        <f t="shared" si="1"/>
        <v>20000</v>
      </c>
      <c r="I5" s="2">
        <f t="shared" si="1"/>
        <v>20000</v>
      </c>
      <c r="J5" s="2">
        <f t="shared" si="1"/>
        <v>20000</v>
      </c>
      <c r="K5" s="2">
        <f t="shared" si="1"/>
        <v>20000</v>
      </c>
      <c r="L5" s="2">
        <f t="shared" si="1"/>
        <v>20000</v>
      </c>
      <c r="M5" s="2">
        <f t="shared" si="1"/>
        <v>20000</v>
      </c>
      <c r="N5" s="2">
        <f t="shared" si="1"/>
        <v>20000</v>
      </c>
      <c r="O5" s="2">
        <f t="shared" si="1"/>
        <v>20000</v>
      </c>
      <c r="P5" s="2">
        <f t="shared" si="1"/>
        <v>20000</v>
      </c>
      <c r="Q5" s="2">
        <f t="shared" si="1"/>
        <v>20000</v>
      </c>
    </row>
    <row r="6" spans="2:17" x14ac:dyDescent="0.25">
      <c r="C6" t="s">
        <v>39</v>
      </c>
      <c r="E6" s="20"/>
      <c r="F6" s="2">
        <f t="shared" si="1"/>
        <v>0</v>
      </c>
      <c r="G6" s="2">
        <f t="shared" si="1"/>
        <v>0</v>
      </c>
      <c r="H6" s="2">
        <f t="shared" si="1"/>
        <v>0</v>
      </c>
      <c r="I6" s="2">
        <f t="shared" si="1"/>
        <v>0</v>
      </c>
      <c r="J6" s="2">
        <f t="shared" si="1"/>
        <v>0</v>
      </c>
      <c r="K6" s="2">
        <f t="shared" si="1"/>
        <v>0</v>
      </c>
      <c r="L6" s="2">
        <f t="shared" si="1"/>
        <v>0</v>
      </c>
      <c r="M6" s="2">
        <f t="shared" si="1"/>
        <v>0</v>
      </c>
      <c r="N6" s="2">
        <f t="shared" si="1"/>
        <v>0</v>
      </c>
      <c r="O6" s="2">
        <f t="shared" si="1"/>
        <v>0</v>
      </c>
      <c r="P6" s="2">
        <f t="shared" si="1"/>
        <v>0</v>
      </c>
      <c r="Q6" s="2">
        <f t="shared" si="1"/>
        <v>0</v>
      </c>
    </row>
    <row r="7" spans="2:17" x14ac:dyDescent="0.25">
      <c r="C7" t="s">
        <v>40</v>
      </c>
      <c r="E7" s="20">
        <v>15000</v>
      </c>
      <c r="F7" s="2">
        <f t="shared" si="1"/>
        <v>15000</v>
      </c>
      <c r="G7" s="2">
        <f t="shared" si="1"/>
        <v>15000</v>
      </c>
      <c r="H7" s="2">
        <f t="shared" si="1"/>
        <v>15000</v>
      </c>
      <c r="I7" s="2">
        <f t="shared" si="1"/>
        <v>15000</v>
      </c>
      <c r="J7" s="2">
        <f t="shared" si="1"/>
        <v>15000</v>
      </c>
      <c r="K7" s="2">
        <f t="shared" si="1"/>
        <v>15000</v>
      </c>
      <c r="L7" s="2">
        <f t="shared" si="1"/>
        <v>15000</v>
      </c>
      <c r="M7" s="2">
        <f t="shared" si="1"/>
        <v>15000</v>
      </c>
      <c r="N7" s="2">
        <f t="shared" si="1"/>
        <v>15000</v>
      </c>
      <c r="O7" s="2">
        <f t="shared" si="1"/>
        <v>15000</v>
      </c>
      <c r="P7" s="2">
        <f t="shared" si="1"/>
        <v>15000</v>
      </c>
      <c r="Q7" s="2">
        <f t="shared" si="1"/>
        <v>15000</v>
      </c>
    </row>
    <row r="8" spans="2:17" x14ac:dyDescent="0.25">
      <c r="C8" t="s">
        <v>41</v>
      </c>
      <c r="E8" s="20">
        <v>3000</v>
      </c>
      <c r="F8" s="2">
        <f t="shared" si="1"/>
        <v>3000</v>
      </c>
      <c r="G8" s="2">
        <f t="shared" si="1"/>
        <v>3000</v>
      </c>
      <c r="H8" s="2">
        <f t="shared" si="1"/>
        <v>3000</v>
      </c>
      <c r="I8" s="2">
        <f t="shared" si="1"/>
        <v>3000</v>
      </c>
      <c r="J8" s="2">
        <f t="shared" si="1"/>
        <v>3000</v>
      </c>
      <c r="K8" s="2">
        <f t="shared" si="1"/>
        <v>3000</v>
      </c>
      <c r="L8" s="2">
        <f t="shared" si="1"/>
        <v>3000</v>
      </c>
      <c r="M8" s="2">
        <f t="shared" si="1"/>
        <v>3000</v>
      </c>
      <c r="N8" s="2">
        <f t="shared" si="1"/>
        <v>3000</v>
      </c>
      <c r="O8" s="2">
        <f t="shared" si="1"/>
        <v>3000</v>
      </c>
      <c r="P8" s="2">
        <f t="shared" si="1"/>
        <v>3000</v>
      </c>
      <c r="Q8" s="2">
        <f t="shared" si="1"/>
        <v>3000</v>
      </c>
    </row>
    <row r="9" spans="2:17" x14ac:dyDescent="0.25">
      <c r="C9" t="s">
        <v>42</v>
      </c>
      <c r="E9" s="20">
        <v>0</v>
      </c>
      <c r="F9" s="2">
        <f t="shared" si="1"/>
        <v>0</v>
      </c>
      <c r="G9" s="2">
        <f t="shared" si="1"/>
        <v>0</v>
      </c>
      <c r="H9" s="2">
        <f t="shared" si="1"/>
        <v>0</v>
      </c>
      <c r="I9" s="2">
        <f t="shared" si="1"/>
        <v>0</v>
      </c>
      <c r="J9" s="2">
        <f t="shared" si="1"/>
        <v>0</v>
      </c>
      <c r="K9" s="2">
        <f t="shared" si="1"/>
        <v>0</v>
      </c>
      <c r="L9" s="2">
        <f t="shared" si="1"/>
        <v>0</v>
      </c>
      <c r="M9" s="2">
        <f t="shared" si="1"/>
        <v>0</v>
      </c>
      <c r="N9" s="2">
        <f t="shared" si="1"/>
        <v>0</v>
      </c>
      <c r="O9" s="2">
        <f t="shared" si="1"/>
        <v>0</v>
      </c>
      <c r="P9" s="2">
        <f t="shared" si="1"/>
        <v>0</v>
      </c>
      <c r="Q9" s="2">
        <f t="shared" si="1"/>
        <v>0</v>
      </c>
    </row>
    <row r="10" spans="2:17" x14ac:dyDescent="0.25">
      <c r="C10" t="s">
        <v>43</v>
      </c>
      <c r="E10" s="20">
        <v>10000</v>
      </c>
      <c r="F10" s="2">
        <f t="shared" si="1"/>
        <v>10000</v>
      </c>
      <c r="G10" s="2">
        <f t="shared" si="1"/>
        <v>10000</v>
      </c>
      <c r="H10" s="2">
        <f t="shared" si="1"/>
        <v>10000</v>
      </c>
      <c r="I10" s="2">
        <f t="shared" si="1"/>
        <v>10000</v>
      </c>
      <c r="J10" s="2">
        <f t="shared" si="1"/>
        <v>10000</v>
      </c>
      <c r="K10" s="2">
        <f t="shared" si="1"/>
        <v>10000</v>
      </c>
      <c r="L10" s="2">
        <f t="shared" si="1"/>
        <v>10000</v>
      </c>
      <c r="M10" s="2">
        <f t="shared" si="1"/>
        <v>10000</v>
      </c>
      <c r="N10" s="2">
        <f t="shared" si="1"/>
        <v>10000</v>
      </c>
      <c r="O10" s="2">
        <f t="shared" si="1"/>
        <v>10000</v>
      </c>
      <c r="P10" s="2">
        <f t="shared" si="1"/>
        <v>10000</v>
      </c>
      <c r="Q10" s="2">
        <f t="shared" si="1"/>
        <v>10000</v>
      </c>
    </row>
    <row r="11" spans="2:17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x14ac:dyDescent="0.25">
      <c r="B13" s="13" t="s">
        <v>101</v>
      </c>
      <c r="C13" s="13"/>
      <c r="D13" s="13"/>
      <c r="E13" s="13"/>
      <c r="F13" s="26">
        <f t="shared" ref="F13:Q13" si="2">SUM(F4:F12)</f>
        <v>48000</v>
      </c>
      <c r="G13" s="26">
        <f t="shared" si="2"/>
        <v>48000</v>
      </c>
      <c r="H13" s="26">
        <f t="shared" si="2"/>
        <v>48000</v>
      </c>
      <c r="I13" s="26">
        <f t="shared" si="2"/>
        <v>48000</v>
      </c>
      <c r="J13" s="26">
        <f t="shared" si="2"/>
        <v>48000</v>
      </c>
      <c r="K13" s="26">
        <f t="shared" si="2"/>
        <v>48000</v>
      </c>
      <c r="L13" s="26">
        <f t="shared" si="2"/>
        <v>48000</v>
      </c>
      <c r="M13" s="26">
        <f t="shared" si="2"/>
        <v>48000</v>
      </c>
      <c r="N13" s="26">
        <f t="shared" si="2"/>
        <v>48000</v>
      </c>
      <c r="O13" s="26">
        <f t="shared" si="2"/>
        <v>48000</v>
      </c>
      <c r="P13" s="26">
        <f t="shared" si="2"/>
        <v>48000</v>
      </c>
      <c r="Q13" s="26">
        <f t="shared" si="2"/>
        <v>48000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2:H14"/>
  <sheetViews>
    <sheetView workbookViewId="0">
      <selection activeCell="K13" sqref="K13"/>
    </sheetView>
  </sheetViews>
  <sheetFormatPr defaultRowHeight="15" x14ac:dyDescent="0.25"/>
  <cols>
    <col min="1" max="1" width="2.5703125" customWidth="1"/>
    <col min="2" max="2" width="2.28515625" customWidth="1"/>
    <col min="3" max="3" width="26.140625" customWidth="1"/>
    <col min="4" max="5" width="5.140625" customWidth="1"/>
  </cols>
  <sheetData>
    <row r="2" spans="2:8" x14ac:dyDescent="0.25">
      <c r="E2" s="8"/>
      <c r="F2" s="8"/>
      <c r="G2" s="8"/>
      <c r="H2" s="8"/>
    </row>
    <row r="3" spans="2:8" ht="19.5" thickBot="1" x14ac:dyDescent="0.35">
      <c r="B3" s="7" t="s">
        <v>186</v>
      </c>
    </row>
    <row r="4" spans="2:8" ht="15.75" thickBot="1" x14ac:dyDescent="0.3">
      <c r="B4" s="57"/>
      <c r="C4" s="58"/>
      <c r="D4" s="58"/>
      <c r="E4" s="58" t="s">
        <v>117</v>
      </c>
      <c r="F4" s="58" t="s">
        <v>135</v>
      </c>
      <c r="G4" s="58" t="s">
        <v>136</v>
      </c>
      <c r="H4" s="59" t="s">
        <v>18</v>
      </c>
    </row>
    <row r="5" spans="2:8" x14ac:dyDescent="0.25">
      <c r="B5" s="43" t="s">
        <v>137</v>
      </c>
      <c r="C5" s="44"/>
      <c r="D5" s="44" t="s">
        <v>17</v>
      </c>
      <c r="E5" s="44"/>
      <c r="F5" s="45">
        <f>SUM(F6:F14)</f>
        <v>3010000</v>
      </c>
      <c r="G5" s="45">
        <f t="shared" ref="G5:H5" si="0">SUM(G6:G14)</f>
        <v>602000</v>
      </c>
      <c r="H5" s="45">
        <f t="shared" si="0"/>
        <v>3612000</v>
      </c>
    </row>
    <row r="6" spans="2:8" x14ac:dyDescent="0.25">
      <c r="B6" s="46"/>
      <c r="C6" s="47" t="s">
        <v>126</v>
      </c>
      <c r="D6" s="47" t="s">
        <v>17</v>
      </c>
      <c r="E6" s="48">
        <f>'Исходные данные'!$F$8</f>
        <v>0.2</v>
      </c>
      <c r="F6" s="49">
        <v>780000</v>
      </c>
      <c r="G6" s="47">
        <f>E6*F6</f>
        <v>156000</v>
      </c>
      <c r="H6" s="50">
        <f>F6+G6</f>
        <v>936000</v>
      </c>
    </row>
    <row r="7" spans="2:8" x14ac:dyDescent="0.25">
      <c r="B7" s="46"/>
      <c r="C7" s="47" t="s">
        <v>127</v>
      </c>
      <c r="D7" s="47" t="s">
        <v>17</v>
      </c>
      <c r="E7" s="48">
        <f>'Исходные данные'!$F$8</f>
        <v>0.2</v>
      </c>
      <c r="F7" s="49">
        <v>530000</v>
      </c>
      <c r="G7" s="47">
        <f t="shared" ref="G7:G10" si="1">E7*F7</f>
        <v>106000</v>
      </c>
      <c r="H7" s="50">
        <f>F7+G7</f>
        <v>636000</v>
      </c>
    </row>
    <row r="8" spans="2:8" x14ac:dyDescent="0.25">
      <c r="B8" s="46"/>
      <c r="C8" s="47" t="s">
        <v>128</v>
      </c>
      <c r="D8" s="47" t="s">
        <v>17</v>
      </c>
      <c r="E8" s="48">
        <f>'Исходные данные'!$F$8</f>
        <v>0.2</v>
      </c>
      <c r="F8" s="49">
        <v>180000</v>
      </c>
      <c r="G8" s="47">
        <f t="shared" si="1"/>
        <v>36000</v>
      </c>
      <c r="H8" s="50">
        <f>F8+G8</f>
        <v>216000</v>
      </c>
    </row>
    <row r="9" spans="2:8" x14ac:dyDescent="0.25">
      <c r="B9" s="46"/>
      <c r="C9" s="47" t="s">
        <v>129</v>
      </c>
      <c r="D9" s="47" t="s">
        <v>17</v>
      </c>
      <c r="E9" s="48">
        <f>'Исходные данные'!$F$8</f>
        <v>0.2</v>
      </c>
      <c r="F9" s="49">
        <v>1500000</v>
      </c>
      <c r="G9" s="47">
        <f t="shared" si="1"/>
        <v>300000</v>
      </c>
      <c r="H9" s="50">
        <f t="shared" ref="H9:H10" si="2">F9+G9</f>
        <v>1800000</v>
      </c>
    </row>
    <row r="10" spans="2:8" x14ac:dyDescent="0.25">
      <c r="B10" s="46"/>
      <c r="C10" s="47" t="s">
        <v>130</v>
      </c>
      <c r="D10" s="47" t="s">
        <v>17</v>
      </c>
      <c r="E10" s="48">
        <f>'Исходные данные'!$F$8</f>
        <v>0.2</v>
      </c>
      <c r="F10" s="49">
        <v>20000</v>
      </c>
      <c r="G10" s="47">
        <f t="shared" si="1"/>
        <v>4000</v>
      </c>
      <c r="H10" s="50">
        <f t="shared" si="2"/>
        <v>24000</v>
      </c>
    </row>
    <row r="11" spans="2:8" x14ac:dyDescent="0.25">
      <c r="B11" s="46"/>
      <c r="C11" s="47" t="s">
        <v>131</v>
      </c>
      <c r="D11" s="47" t="s">
        <v>17</v>
      </c>
      <c r="E11" s="48">
        <f>'Исходные данные'!$F$8</f>
        <v>0.2</v>
      </c>
      <c r="F11" s="51"/>
      <c r="G11" s="47"/>
      <c r="H11" s="52"/>
    </row>
    <row r="12" spans="2:8" x14ac:dyDescent="0.25">
      <c r="B12" s="46"/>
      <c r="C12" s="47" t="s">
        <v>132</v>
      </c>
      <c r="D12" s="47" t="s">
        <v>17</v>
      </c>
      <c r="E12" s="48">
        <f>'Исходные данные'!$F$8</f>
        <v>0.2</v>
      </c>
      <c r="F12" s="51"/>
      <c r="G12" s="47"/>
      <c r="H12" s="52"/>
    </row>
    <row r="13" spans="2:8" x14ac:dyDescent="0.25">
      <c r="B13" s="46"/>
      <c r="C13" s="47" t="s">
        <v>133</v>
      </c>
      <c r="D13" s="47" t="s">
        <v>17</v>
      </c>
      <c r="E13" s="48">
        <f>'Исходные данные'!$F$8</f>
        <v>0.2</v>
      </c>
      <c r="F13" s="51"/>
      <c r="G13" s="47"/>
      <c r="H13" s="52"/>
    </row>
    <row r="14" spans="2:8" ht="15.75" thickBot="1" x14ac:dyDescent="0.3">
      <c r="B14" s="53"/>
      <c r="C14" s="54" t="s">
        <v>134</v>
      </c>
      <c r="D14" s="54" t="s">
        <v>17</v>
      </c>
      <c r="E14" s="48">
        <f>'Исходные данные'!$F$8</f>
        <v>0.2</v>
      </c>
      <c r="F14" s="55"/>
      <c r="G14" s="54"/>
      <c r="H14" s="5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2:Q10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.28515625" customWidth="1"/>
    <col min="3" max="3" width="32.7109375" customWidth="1"/>
    <col min="4" max="4" width="5.5703125" customWidth="1"/>
    <col min="5" max="5" width="11" customWidth="1"/>
    <col min="6" max="7" width="9.85546875" bestFit="1" customWidth="1"/>
    <col min="8" max="8" width="11.85546875" customWidth="1"/>
    <col min="9" max="9" width="13.140625" customWidth="1"/>
    <col min="10" max="10" width="12.42578125" customWidth="1"/>
    <col min="11" max="11" width="11.42578125" customWidth="1"/>
    <col min="12" max="12" width="12.140625" customWidth="1"/>
    <col min="13" max="13" width="11.5703125" customWidth="1"/>
    <col min="14" max="14" width="12.28515625" customWidth="1"/>
    <col min="15" max="15" width="12.140625" customWidth="1"/>
    <col min="16" max="16" width="13.5703125" customWidth="1"/>
    <col min="17" max="17" width="11.28515625" customWidth="1"/>
  </cols>
  <sheetData>
    <row r="2" spans="2:17" ht="18.75" x14ac:dyDescent="0.3">
      <c r="B2" s="7" t="s">
        <v>187</v>
      </c>
      <c r="F2" s="15" t="str">
        <f>Выручка!F2</f>
        <v>январь</v>
      </c>
      <c r="G2" s="15" t="str">
        <f>Выручка!G2</f>
        <v>февраль</v>
      </c>
      <c r="H2" s="15" t="str">
        <f>Выручка!H2</f>
        <v>март</v>
      </c>
      <c r="I2" s="15" t="str">
        <f>Выручка!I2</f>
        <v>апрель</v>
      </c>
      <c r="J2" s="15" t="str">
        <f>Выручка!J2</f>
        <v>май</v>
      </c>
      <c r="K2" s="15" t="str">
        <f>Выручка!K2</f>
        <v>июнь</v>
      </c>
      <c r="L2" s="15" t="str">
        <f>Выручка!L2</f>
        <v>июль</v>
      </c>
      <c r="M2" s="15" t="str">
        <f>Выручка!M2</f>
        <v>август</v>
      </c>
      <c r="N2" s="15" t="str">
        <f>Выручка!N2</f>
        <v>сентябрь</v>
      </c>
      <c r="O2" s="15" t="str">
        <f>Выручка!O2</f>
        <v>октябрь</v>
      </c>
      <c r="P2" s="15" t="str">
        <f>Выручка!P2</f>
        <v>ноябрь</v>
      </c>
      <c r="Q2" s="15" t="str">
        <f>Выручка!Q2</f>
        <v>декабрь</v>
      </c>
    </row>
    <row r="3" spans="2:17" x14ac:dyDescent="0.25">
      <c r="C3" s="16" t="s">
        <v>137</v>
      </c>
      <c r="D3" s="16" t="s">
        <v>17</v>
      </c>
      <c r="E3" s="42">
        <f>'Первоначальные инвестиции'!H5</f>
        <v>3612000</v>
      </c>
    </row>
    <row r="4" spans="2:17" x14ac:dyDescent="0.25">
      <c r="C4" s="16" t="s">
        <v>112</v>
      </c>
      <c r="D4" s="16" t="s">
        <v>17</v>
      </c>
      <c r="E4" s="60">
        <v>3500000</v>
      </c>
      <c r="F4" s="2">
        <f>E4</f>
        <v>3500000</v>
      </c>
      <c r="G4" s="2">
        <f>F7</f>
        <v>3400000</v>
      </c>
      <c r="H4" s="2">
        <f t="shared" ref="H4:Q4" si="0">G7</f>
        <v>3300000</v>
      </c>
      <c r="I4" s="2">
        <f t="shared" si="0"/>
        <v>3200000</v>
      </c>
      <c r="J4" s="2">
        <f t="shared" si="0"/>
        <v>3100000</v>
      </c>
      <c r="K4" s="2">
        <f t="shared" si="0"/>
        <v>3000000</v>
      </c>
      <c r="L4" s="2">
        <f t="shared" si="0"/>
        <v>2900000</v>
      </c>
      <c r="M4" s="2">
        <f t="shared" si="0"/>
        <v>2800000</v>
      </c>
      <c r="N4" s="2">
        <f t="shared" si="0"/>
        <v>2700000</v>
      </c>
      <c r="O4" s="2">
        <f t="shared" si="0"/>
        <v>2600000</v>
      </c>
      <c r="P4" s="2">
        <f t="shared" si="0"/>
        <v>2500000</v>
      </c>
      <c r="Q4" s="2">
        <f t="shared" si="0"/>
        <v>2400000</v>
      </c>
    </row>
    <row r="5" spans="2:17" x14ac:dyDescent="0.25">
      <c r="C5" t="s">
        <v>46</v>
      </c>
      <c r="D5" s="67" t="s">
        <v>17</v>
      </c>
    </row>
    <row r="6" spans="2:17" x14ac:dyDescent="0.25">
      <c r="C6" s="16" t="s">
        <v>113</v>
      </c>
      <c r="D6" s="16" t="s">
        <v>17</v>
      </c>
      <c r="E6" s="60">
        <v>100000</v>
      </c>
      <c r="F6" s="2">
        <f>-E6</f>
        <v>-100000</v>
      </c>
      <c r="G6" s="2">
        <f>IF(F7=0,0,F6)</f>
        <v>-100000</v>
      </c>
      <c r="H6" s="2">
        <f t="shared" ref="H6:Q6" si="1">IF(G7=0,0,G6)</f>
        <v>-100000</v>
      </c>
      <c r="I6" s="2">
        <f t="shared" si="1"/>
        <v>-100000</v>
      </c>
      <c r="J6" s="2">
        <f t="shared" si="1"/>
        <v>-100000</v>
      </c>
      <c r="K6" s="2">
        <f t="shared" si="1"/>
        <v>-100000</v>
      </c>
      <c r="L6" s="2">
        <f t="shared" si="1"/>
        <v>-100000</v>
      </c>
      <c r="M6" s="2">
        <f t="shared" si="1"/>
        <v>-100000</v>
      </c>
      <c r="N6" s="2">
        <f t="shared" si="1"/>
        <v>-100000</v>
      </c>
      <c r="O6" s="2">
        <f t="shared" si="1"/>
        <v>-100000</v>
      </c>
      <c r="P6" s="2">
        <f t="shared" si="1"/>
        <v>-100000</v>
      </c>
      <c r="Q6" s="2">
        <f t="shared" si="1"/>
        <v>-100000</v>
      </c>
    </row>
    <row r="7" spans="2:17" x14ac:dyDescent="0.25">
      <c r="C7" t="s">
        <v>35</v>
      </c>
      <c r="D7" s="67" t="s">
        <v>17</v>
      </c>
      <c r="F7" s="2">
        <f>SUM(F4:F6)</f>
        <v>3400000</v>
      </c>
      <c r="G7" s="2">
        <f>SUM(G4:G6)</f>
        <v>3300000</v>
      </c>
      <c r="H7" s="2">
        <f t="shared" ref="H7:Q7" si="2">SUM(H4:H6)</f>
        <v>3200000</v>
      </c>
      <c r="I7" s="2">
        <f t="shared" si="2"/>
        <v>3100000</v>
      </c>
      <c r="J7" s="2">
        <f t="shared" si="2"/>
        <v>3000000</v>
      </c>
      <c r="K7" s="2">
        <f t="shared" si="2"/>
        <v>2900000</v>
      </c>
      <c r="L7" s="2">
        <f t="shared" si="2"/>
        <v>2800000</v>
      </c>
      <c r="M7" s="2">
        <f t="shared" si="2"/>
        <v>2700000</v>
      </c>
      <c r="N7" s="2">
        <f t="shared" si="2"/>
        <v>2600000</v>
      </c>
      <c r="O7" s="2">
        <f t="shared" si="2"/>
        <v>2500000</v>
      </c>
      <c r="P7" s="2">
        <f t="shared" si="2"/>
        <v>2400000</v>
      </c>
      <c r="Q7" s="2">
        <f t="shared" si="2"/>
        <v>2300000</v>
      </c>
    </row>
    <row r="8" spans="2:17" x14ac:dyDescent="0.25">
      <c r="D8" s="16" t="s">
        <v>17</v>
      </c>
    </row>
    <row r="9" spans="2:17" x14ac:dyDescent="0.25">
      <c r="C9" s="16" t="s">
        <v>55</v>
      </c>
      <c r="D9" s="16"/>
      <c r="E9" s="61">
        <v>0.14000000000000001</v>
      </c>
    </row>
    <row r="10" spans="2:17" x14ac:dyDescent="0.25">
      <c r="C10" t="s">
        <v>54</v>
      </c>
      <c r="D10" s="16" t="s">
        <v>17</v>
      </c>
      <c r="E10" s="11">
        <f>E9/12</f>
        <v>1.1666666666666667E-2</v>
      </c>
      <c r="F10" s="31">
        <f>(F4+F7)/2*$E$10</f>
        <v>40250</v>
      </c>
      <c r="G10" s="31">
        <f t="shared" ref="G10:Q10" si="3">(G4+G7)/2*$E$10</f>
        <v>39083.333333333336</v>
      </c>
      <c r="H10" s="31">
        <f t="shared" si="3"/>
        <v>37916.666666666672</v>
      </c>
      <c r="I10" s="31">
        <f t="shared" si="3"/>
        <v>36750</v>
      </c>
      <c r="J10" s="31">
        <f t="shared" si="3"/>
        <v>35583.333333333336</v>
      </c>
      <c r="K10" s="31">
        <f t="shared" si="3"/>
        <v>34416.666666666672</v>
      </c>
      <c r="L10" s="31">
        <f t="shared" si="3"/>
        <v>33250</v>
      </c>
      <c r="M10" s="31">
        <f t="shared" si="3"/>
        <v>32083.333333333336</v>
      </c>
      <c r="N10" s="31">
        <f t="shared" si="3"/>
        <v>30916.666666666668</v>
      </c>
      <c r="O10" s="31">
        <f t="shared" si="3"/>
        <v>29750</v>
      </c>
      <c r="P10" s="31">
        <f t="shared" si="3"/>
        <v>28583.333333333336</v>
      </c>
      <c r="Q10" s="31">
        <f t="shared" si="3"/>
        <v>27416.666666666668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2:Q41"/>
  <sheetViews>
    <sheetView zoomScale="78" zoomScaleNormal="78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L18" sqref="L18"/>
    </sheetView>
  </sheetViews>
  <sheetFormatPr defaultRowHeight="15" x14ac:dyDescent="0.25"/>
  <cols>
    <col min="1" max="1" width="3.140625" customWidth="1"/>
    <col min="2" max="2" width="3.85546875" customWidth="1"/>
    <col min="3" max="3" width="24" customWidth="1"/>
    <col min="4" max="4" width="4.42578125" customWidth="1"/>
    <col min="5" max="5" width="4.7109375" customWidth="1"/>
    <col min="6" max="6" width="14.140625" bestFit="1" customWidth="1"/>
    <col min="7" max="7" width="14.42578125" customWidth="1"/>
    <col min="8" max="8" width="16.42578125" customWidth="1"/>
    <col min="9" max="9" width="14.7109375" customWidth="1"/>
    <col min="10" max="11" width="13.85546875" customWidth="1"/>
    <col min="12" max="12" width="15.140625" customWidth="1"/>
    <col min="13" max="13" width="14.5703125" customWidth="1"/>
    <col min="14" max="14" width="15.7109375" customWidth="1"/>
    <col min="15" max="17" width="11.28515625" bestFit="1" customWidth="1"/>
  </cols>
  <sheetData>
    <row r="2" spans="2:17" x14ac:dyDescent="0.25">
      <c r="F2" s="15" t="str">
        <f>Выручка!F2</f>
        <v>январь</v>
      </c>
      <c r="G2" s="15" t="str">
        <f>Выручка!G2</f>
        <v>февраль</v>
      </c>
      <c r="H2" s="15" t="str">
        <f>Выручка!H2</f>
        <v>март</v>
      </c>
      <c r="I2" s="15" t="str">
        <f>Выручка!I2</f>
        <v>апрель</v>
      </c>
      <c r="J2" s="15" t="str">
        <f>Выручка!J2</f>
        <v>май</v>
      </c>
      <c r="K2" s="15" t="str">
        <f>Выручка!K2</f>
        <v>июнь</v>
      </c>
      <c r="L2" s="15" t="str">
        <f>Выручка!L2</f>
        <v>июль</v>
      </c>
      <c r="M2" s="15" t="str">
        <f>Выручка!M2</f>
        <v>август</v>
      </c>
      <c r="N2" s="15" t="str">
        <f>Выручка!N2</f>
        <v>сентябрь</v>
      </c>
      <c r="O2" s="15" t="str">
        <f>Выручка!O2</f>
        <v>октябрь</v>
      </c>
      <c r="P2" s="15" t="str">
        <f>Выручка!P2</f>
        <v>ноябрь</v>
      </c>
      <c r="Q2" s="15" t="str">
        <f>Выручка!Q2</f>
        <v>декабрь</v>
      </c>
    </row>
    <row r="4" spans="2:17" ht="18.75" x14ac:dyDescent="0.3">
      <c r="B4" s="7" t="s">
        <v>48</v>
      </c>
    </row>
    <row r="5" spans="2:17" x14ac:dyDescent="0.25">
      <c r="C5" t="s">
        <v>16</v>
      </c>
      <c r="D5" t="s">
        <v>17</v>
      </c>
      <c r="F5" s="12">
        <f>Выручка!F22</f>
        <v>950600</v>
      </c>
      <c r="G5" s="12">
        <f>Выручка!G22</f>
        <v>1358000</v>
      </c>
      <c r="H5" s="12">
        <f>Выручка!H22</f>
        <v>1552000</v>
      </c>
      <c r="I5" s="12">
        <f>Выручка!I22</f>
        <v>2328000</v>
      </c>
      <c r="J5" s="12">
        <f>Выручка!J22</f>
        <v>582000</v>
      </c>
      <c r="K5" s="12">
        <f>Выручка!K22</f>
        <v>873000</v>
      </c>
      <c r="L5" s="12">
        <f>Выручка!L22</f>
        <v>1299800</v>
      </c>
      <c r="M5" s="12">
        <f>Выручка!M22</f>
        <v>1144600</v>
      </c>
      <c r="N5" s="12">
        <f>Выручка!N22</f>
        <v>1338600</v>
      </c>
      <c r="O5" s="12">
        <f>Выручка!O22</f>
        <v>1629600</v>
      </c>
      <c r="P5" s="12">
        <f>Выручка!P22</f>
        <v>1998200</v>
      </c>
      <c r="Q5" s="12">
        <f>Выручка!Q22</f>
        <v>1687800</v>
      </c>
    </row>
    <row r="6" spans="2:17" x14ac:dyDescent="0.25">
      <c r="C6" t="s">
        <v>49</v>
      </c>
      <c r="D6" t="s">
        <v>17</v>
      </c>
      <c r="F6" s="12">
        <f>-'Себестоимость '!F49</f>
        <v>-586530</v>
      </c>
      <c r="G6" s="12">
        <f>-'Себестоимость '!G49</f>
        <v>-837900</v>
      </c>
      <c r="H6" s="12">
        <f>-'Себестоимость '!H49</f>
        <v>-957600</v>
      </c>
      <c r="I6" s="12">
        <f>-'Себестоимость '!I49</f>
        <v>-1436400</v>
      </c>
      <c r="J6" s="12">
        <f>-'Себестоимость '!J49</f>
        <v>-359100</v>
      </c>
      <c r="K6" s="12">
        <f>-'Себестоимость '!K49</f>
        <v>-538650</v>
      </c>
      <c r="L6" s="12">
        <f>-'Себестоимость '!L49</f>
        <v>-801990</v>
      </c>
      <c r="M6" s="12">
        <f>-'Себестоимость '!M49</f>
        <v>-706230</v>
      </c>
      <c r="N6" s="12">
        <f>-'Себестоимость '!N49</f>
        <v>-825930</v>
      </c>
      <c r="O6" s="12">
        <f>-'Себестоимость '!O49</f>
        <v>-1005480</v>
      </c>
      <c r="P6" s="12">
        <f>-'Себестоимость '!P49</f>
        <v>-1232910</v>
      </c>
      <c r="Q6" s="12">
        <f>-'Себестоимость '!Q49</f>
        <v>-1041390</v>
      </c>
    </row>
    <row r="7" spans="2:17" x14ac:dyDescent="0.25">
      <c r="C7" t="s">
        <v>50</v>
      </c>
      <c r="D7" t="s">
        <v>17</v>
      </c>
      <c r="F7" s="12">
        <f>SUM(F5:F6)</f>
        <v>364070</v>
      </c>
      <c r="G7" s="12">
        <f t="shared" ref="G7:Q7" si="0">SUM(G5:G6)</f>
        <v>520100</v>
      </c>
      <c r="H7" s="12">
        <f t="shared" si="0"/>
        <v>594400</v>
      </c>
      <c r="I7" s="12">
        <f t="shared" si="0"/>
        <v>891600</v>
      </c>
      <c r="J7" s="12">
        <f t="shared" si="0"/>
        <v>222900</v>
      </c>
      <c r="K7" s="12">
        <f t="shared" si="0"/>
        <v>334350</v>
      </c>
      <c r="L7" s="12">
        <f t="shared" si="0"/>
        <v>497810</v>
      </c>
      <c r="M7" s="12">
        <f t="shared" si="0"/>
        <v>438370</v>
      </c>
      <c r="N7" s="12">
        <f t="shared" si="0"/>
        <v>512670</v>
      </c>
      <c r="O7" s="12">
        <f t="shared" si="0"/>
        <v>624120</v>
      </c>
      <c r="P7" s="12">
        <f t="shared" si="0"/>
        <v>765290</v>
      </c>
      <c r="Q7" s="12">
        <f t="shared" si="0"/>
        <v>646410</v>
      </c>
    </row>
    <row r="8" spans="2:17" x14ac:dyDescent="0.25">
      <c r="C8" t="s">
        <v>37</v>
      </c>
      <c r="D8" t="s">
        <v>17</v>
      </c>
      <c r="F8" s="12">
        <f>-'Постоянные расходы'!F13</f>
        <v>-48000</v>
      </c>
      <c r="G8" s="12">
        <f>-'Постоянные расходы'!G13</f>
        <v>-48000</v>
      </c>
      <c r="H8" s="12">
        <f>-'Постоянные расходы'!H13</f>
        <v>-48000</v>
      </c>
      <c r="I8" s="12">
        <f>-'Постоянные расходы'!I13</f>
        <v>-48000</v>
      </c>
      <c r="J8" s="12">
        <f>-'Постоянные расходы'!J13</f>
        <v>-48000</v>
      </c>
      <c r="K8" s="12">
        <f>-'Постоянные расходы'!K13</f>
        <v>-48000</v>
      </c>
      <c r="L8" s="12">
        <f>-'Постоянные расходы'!L13</f>
        <v>-48000</v>
      </c>
      <c r="M8" s="12">
        <f>-'Постоянные расходы'!M13</f>
        <v>-48000</v>
      </c>
      <c r="N8" s="12">
        <f>-'Постоянные расходы'!N13</f>
        <v>-48000</v>
      </c>
      <c r="O8" s="12">
        <f>-'Постоянные расходы'!O13</f>
        <v>-48000</v>
      </c>
      <c r="P8" s="12">
        <f>-'Постоянные расходы'!P13</f>
        <v>-48000</v>
      </c>
      <c r="Q8" s="12">
        <f>-'Постоянные расходы'!Q13</f>
        <v>-48000</v>
      </c>
    </row>
    <row r="9" spans="2:17" x14ac:dyDescent="0.25">
      <c r="C9" t="s">
        <v>67</v>
      </c>
      <c r="D9" t="s">
        <v>17</v>
      </c>
      <c r="F9" s="12">
        <f>-ФОТ!F28</f>
        <v>-151800</v>
      </c>
      <c r="G9" s="12">
        <f>-ФОТ!G28</f>
        <v>-151800</v>
      </c>
      <c r="H9" s="12">
        <f>-ФОТ!H28</f>
        <v>-151800</v>
      </c>
      <c r="I9" s="12">
        <f>-ФОТ!I28</f>
        <v>-151800</v>
      </c>
      <c r="J9" s="12">
        <f>-ФОТ!J28</f>
        <v>-151800</v>
      </c>
      <c r="K9" s="12">
        <f>-ФОТ!K28</f>
        <v>-151800</v>
      </c>
      <c r="L9" s="12">
        <f>-ФОТ!L28</f>
        <v>-151800</v>
      </c>
      <c r="M9" s="12">
        <f>-ФОТ!M28</f>
        <v>-151800</v>
      </c>
      <c r="N9" s="12">
        <f>-ФОТ!N28</f>
        <v>-151800</v>
      </c>
      <c r="O9" s="12">
        <f>-ФОТ!O28</f>
        <v>-151800</v>
      </c>
      <c r="P9" s="12">
        <f>-ФОТ!P28</f>
        <v>-151800</v>
      </c>
      <c r="Q9" s="12">
        <f>-ФОТ!Q28</f>
        <v>-151800</v>
      </c>
    </row>
    <row r="10" spans="2:17" x14ac:dyDescent="0.25">
      <c r="C10" t="s">
        <v>51</v>
      </c>
      <c r="D10" t="s">
        <v>17</v>
      </c>
      <c r="F10" s="12">
        <f>SUM(F7:F9)</f>
        <v>164270</v>
      </c>
      <c r="G10" s="12">
        <f t="shared" ref="G10:Q10" si="1">SUM(G7:G9)</f>
        <v>320300</v>
      </c>
      <c r="H10" s="12">
        <f t="shared" si="1"/>
        <v>394600</v>
      </c>
      <c r="I10" s="12">
        <f t="shared" si="1"/>
        <v>691800</v>
      </c>
      <c r="J10" s="12">
        <f t="shared" si="1"/>
        <v>23100</v>
      </c>
      <c r="K10" s="12">
        <f t="shared" si="1"/>
        <v>134550</v>
      </c>
      <c r="L10" s="12">
        <f t="shared" si="1"/>
        <v>298010</v>
      </c>
      <c r="M10" s="12">
        <f t="shared" si="1"/>
        <v>238570</v>
      </c>
      <c r="N10" s="12">
        <f t="shared" si="1"/>
        <v>312870</v>
      </c>
      <c r="O10" s="12">
        <f t="shared" si="1"/>
        <v>424320</v>
      </c>
      <c r="P10" s="12">
        <f t="shared" si="1"/>
        <v>565490</v>
      </c>
      <c r="Q10" s="12">
        <f t="shared" si="1"/>
        <v>446610</v>
      </c>
    </row>
    <row r="11" spans="2:17" x14ac:dyDescent="0.25">
      <c r="C11" t="s">
        <v>52</v>
      </c>
      <c r="D11" t="s">
        <v>17</v>
      </c>
      <c r="F11" s="12">
        <f>-Финансирование!F10</f>
        <v>-40250</v>
      </c>
      <c r="G11" s="12">
        <f>-Финансирование!G10</f>
        <v>-39083.333333333336</v>
      </c>
      <c r="H11" s="12">
        <f>-Финансирование!H10</f>
        <v>-37916.666666666672</v>
      </c>
      <c r="I11" s="12">
        <f>-Финансирование!I10</f>
        <v>-36750</v>
      </c>
      <c r="J11" s="12">
        <f>-Финансирование!J10</f>
        <v>-35583.333333333336</v>
      </c>
      <c r="K11" s="12">
        <f>-Финансирование!K10</f>
        <v>-34416.666666666672</v>
      </c>
      <c r="L11" s="12">
        <f>-Финансирование!L10</f>
        <v>-33250</v>
      </c>
      <c r="M11" s="12">
        <f>-Финансирование!M10</f>
        <v>-32083.333333333336</v>
      </c>
      <c r="N11" s="12">
        <f>-Финансирование!N10</f>
        <v>-30916.666666666668</v>
      </c>
      <c r="O11" s="12">
        <f>-Финансирование!O10</f>
        <v>-29750</v>
      </c>
      <c r="P11" s="12">
        <f>-Финансирование!P10</f>
        <v>-28583.333333333336</v>
      </c>
      <c r="Q11" s="12">
        <f>-Финансирование!Q10</f>
        <v>-27416.666666666668</v>
      </c>
    </row>
    <row r="12" spans="2:17" x14ac:dyDescent="0.25">
      <c r="C12" s="35" t="s">
        <v>53</v>
      </c>
      <c r="D12" t="s">
        <v>17</v>
      </c>
      <c r="E12" s="35"/>
      <c r="F12" s="65">
        <f>SUM(F10:F11)</f>
        <v>124020</v>
      </c>
      <c r="G12" s="65">
        <f t="shared" ref="G12:Q12" si="2">SUM(G10:G11)</f>
        <v>281216.66666666669</v>
      </c>
      <c r="H12" s="65">
        <f t="shared" si="2"/>
        <v>356683.33333333331</v>
      </c>
      <c r="I12" s="65">
        <f t="shared" si="2"/>
        <v>655050</v>
      </c>
      <c r="J12" s="65">
        <f t="shared" si="2"/>
        <v>-12483.333333333336</v>
      </c>
      <c r="K12" s="65">
        <f t="shared" si="2"/>
        <v>100133.33333333333</v>
      </c>
      <c r="L12" s="65">
        <f t="shared" si="2"/>
        <v>264760</v>
      </c>
      <c r="M12" s="65">
        <f t="shared" si="2"/>
        <v>206486.66666666666</v>
      </c>
      <c r="N12" s="65">
        <f t="shared" si="2"/>
        <v>281953.33333333331</v>
      </c>
      <c r="O12" s="65">
        <f t="shared" si="2"/>
        <v>394570</v>
      </c>
      <c r="P12" s="65">
        <f t="shared" si="2"/>
        <v>536906.66666666663</v>
      </c>
      <c r="Q12" s="65">
        <f t="shared" si="2"/>
        <v>419193.33333333331</v>
      </c>
    </row>
    <row r="13" spans="2:17" x14ac:dyDescent="0.25">
      <c r="C13" t="s">
        <v>174</v>
      </c>
      <c r="D13" t="s">
        <v>17</v>
      </c>
      <c r="E13" s="1">
        <f>'Исходные данные'!F7</f>
        <v>0.2</v>
      </c>
      <c r="F13" s="12">
        <f>IF(F12&lt;0,0,-$E$13*F12)</f>
        <v>-24804</v>
      </c>
      <c r="G13" s="12">
        <f t="shared" ref="G13:Q13" si="3">IF(G12&lt;0,0,-$E$13*G12)</f>
        <v>-56243.333333333343</v>
      </c>
      <c r="H13" s="12">
        <f t="shared" si="3"/>
        <v>-71336.666666666672</v>
      </c>
      <c r="I13" s="12">
        <f t="shared" si="3"/>
        <v>-131010</v>
      </c>
      <c r="J13" s="12">
        <f t="shared" si="3"/>
        <v>0</v>
      </c>
      <c r="K13" s="12">
        <f t="shared" si="3"/>
        <v>-20026.666666666668</v>
      </c>
      <c r="L13" s="12">
        <f t="shared" si="3"/>
        <v>-52952</v>
      </c>
      <c r="M13" s="12">
        <f t="shared" si="3"/>
        <v>-41297.333333333336</v>
      </c>
      <c r="N13" s="12">
        <f t="shared" si="3"/>
        <v>-56390.666666666664</v>
      </c>
      <c r="O13" s="12">
        <f t="shared" si="3"/>
        <v>-78914</v>
      </c>
      <c r="P13" s="12">
        <f t="shared" si="3"/>
        <v>-107381.33333333333</v>
      </c>
      <c r="Q13" s="12">
        <f t="shared" si="3"/>
        <v>-83838.666666666672</v>
      </c>
    </row>
    <row r="14" spans="2:17" x14ac:dyDescent="0.25">
      <c r="C14" s="13" t="s">
        <v>183</v>
      </c>
      <c r="D14" s="13" t="s">
        <v>17</v>
      </c>
      <c r="E14" s="14"/>
      <c r="F14" s="14">
        <f>SUM(F12:F13)</f>
        <v>99216</v>
      </c>
      <c r="G14" s="14">
        <f t="shared" ref="G14:Q14" si="4">SUM(G12:G13)</f>
        <v>224973.33333333334</v>
      </c>
      <c r="H14" s="14">
        <f t="shared" si="4"/>
        <v>285346.66666666663</v>
      </c>
      <c r="I14" s="14">
        <f t="shared" si="4"/>
        <v>524040</v>
      </c>
      <c r="J14" s="14">
        <f t="shared" si="4"/>
        <v>-12483.333333333336</v>
      </c>
      <c r="K14" s="14">
        <f t="shared" si="4"/>
        <v>80106.666666666657</v>
      </c>
      <c r="L14" s="14">
        <f t="shared" si="4"/>
        <v>211808</v>
      </c>
      <c r="M14" s="14">
        <f t="shared" si="4"/>
        <v>165189.33333333331</v>
      </c>
      <c r="N14" s="14">
        <f t="shared" si="4"/>
        <v>225562.66666666666</v>
      </c>
      <c r="O14" s="14">
        <f t="shared" si="4"/>
        <v>315656</v>
      </c>
      <c r="P14" s="14">
        <f t="shared" si="4"/>
        <v>429525.33333333331</v>
      </c>
      <c r="Q14" s="14">
        <f t="shared" si="4"/>
        <v>335354.66666666663</v>
      </c>
    </row>
    <row r="15" spans="2:17" x14ac:dyDescent="0.25">
      <c r="C15" t="s">
        <v>56</v>
      </c>
      <c r="F15" s="11">
        <f>F10/F5</f>
        <v>0.1728066484325689</v>
      </c>
      <c r="G15" s="11">
        <f t="shared" ref="G15:Q15" si="5">G10/G5</f>
        <v>0.23586156111929307</v>
      </c>
      <c r="H15" s="11">
        <f t="shared" si="5"/>
        <v>0.25425257731958761</v>
      </c>
      <c r="I15" s="11">
        <f t="shared" si="5"/>
        <v>0.29716494845360825</v>
      </c>
      <c r="J15" s="11">
        <f t="shared" si="5"/>
        <v>3.9690721649484534E-2</v>
      </c>
      <c r="K15" s="11">
        <f t="shared" si="5"/>
        <v>0.15412371134020619</v>
      </c>
      <c r="L15" s="11">
        <f t="shared" si="5"/>
        <v>0.22927373442068011</v>
      </c>
      <c r="M15" s="11">
        <f t="shared" si="5"/>
        <v>0.20843089288834526</v>
      </c>
      <c r="N15" s="11">
        <f t="shared" si="5"/>
        <v>0.23372926938592559</v>
      </c>
      <c r="O15" s="11">
        <f t="shared" si="5"/>
        <v>0.26038291605301916</v>
      </c>
      <c r="P15" s="11">
        <f t="shared" si="5"/>
        <v>0.2829996997297568</v>
      </c>
      <c r="Q15" s="11">
        <f t="shared" si="5"/>
        <v>0.26461073586917883</v>
      </c>
    </row>
    <row r="17" spans="2:17" ht="18.75" x14ac:dyDescent="0.3">
      <c r="B17" s="7" t="s">
        <v>57</v>
      </c>
    </row>
    <row r="18" spans="2:17" x14ac:dyDescent="0.25">
      <c r="B18" s="8" t="s">
        <v>58</v>
      </c>
    </row>
    <row r="19" spans="2:17" x14ac:dyDescent="0.25">
      <c r="C19" t="s">
        <v>46</v>
      </c>
      <c r="D19" t="s">
        <v>17</v>
      </c>
      <c r="F19" s="12">
        <f>НДС!F19</f>
        <v>456288</v>
      </c>
      <c r="G19" s="12">
        <f>НДС!G19</f>
        <v>1108128</v>
      </c>
      <c r="H19" s="12">
        <f>НДС!H19</f>
        <v>1510872</v>
      </c>
      <c r="I19" s="12">
        <f>НДС!I19</f>
        <v>2082396</v>
      </c>
      <c r="J19" s="12">
        <f>НДС!J19</f>
        <v>1664520</v>
      </c>
      <c r="K19" s="12">
        <f>НДС!K19</f>
        <v>1070880</v>
      </c>
      <c r="L19" s="12">
        <f>НДС!L19</f>
        <v>1252464</v>
      </c>
      <c r="M19" s="12">
        <f>НДС!M19</f>
        <v>1312992</v>
      </c>
      <c r="N19" s="12">
        <f>НДС!N19</f>
        <v>1400292</v>
      </c>
      <c r="O19" s="12">
        <f>НДС!O19</f>
        <v>1640076</v>
      </c>
      <c r="P19" s="12">
        <f>НДС!P19</f>
        <v>1970652</v>
      </c>
      <c r="Q19" s="12">
        <f>НДС!Q19</f>
        <v>2045148</v>
      </c>
    </row>
    <row r="20" spans="2:17" x14ac:dyDescent="0.25">
      <c r="C20" t="s">
        <v>66</v>
      </c>
      <c r="D20" t="s">
        <v>17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2:17" x14ac:dyDescent="0.25">
      <c r="C21" t="s">
        <v>83</v>
      </c>
      <c r="D21" t="s">
        <v>17</v>
      </c>
      <c r="F21" s="12">
        <f>-НДС!F27</f>
        <v>-339780</v>
      </c>
      <c r="G21" s="12">
        <f>-НДС!G27</f>
        <v>-388320</v>
      </c>
      <c r="H21" s="12">
        <f>-НДС!H27</f>
        <v>-582480</v>
      </c>
      <c r="I21" s="12">
        <f>-НДС!I27</f>
        <v>-145620</v>
      </c>
      <c r="J21" s="12">
        <f>-НДС!J27</f>
        <v>-218430</v>
      </c>
      <c r="K21" s="12">
        <f>-НДС!K27</f>
        <v>-325218</v>
      </c>
      <c r="L21" s="12">
        <f>-НДС!L27</f>
        <v>-286386</v>
      </c>
      <c r="M21" s="12">
        <f>-НДС!M27</f>
        <v>-334926</v>
      </c>
      <c r="N21" s="12">
        <f>-НДС!N27</f>
        <v>-407736</v>
      </c>
      <c r="O21" s="12">
        <f>-НДС!O27</f>
        <v>-499962</v>
      </c>
      <c r="P21" s="12">
        <f>-НДС!P27</f>
        <v>-422298</v>
      </c>
      <c r="Q21" s="12">
        <f>-НДС!Q27</f>
        <v>0</v>
      </c>
    </row>
    <row r="22" spans="2:17" x14ac:dyDescent="0.25">
      <c r="C22" t="s">
        <v>122</v>
      </c>
      <c r="D22" t="s">
        <v>17</v>
      </c>
      <c r="F22" s="12">
        <f>-НДС!F28</f>
        <v>-237846</v>
      </c>
      <c r="G22" s="12">
        <f>-НДС!G28</f>
        <v>-339780</v>
      </c>
      <c r="H22" s="12">
        <f>-НДС!H28</f>
        <v>-388320</v>
      </c>
      <c r="I22" s="12">
        <f>-НДС!I28</f>
        <v>-582480</v>
      </c>
      <c r="J22" s="12">
        <f>-НДС!J28</f>
        <v>-145620</v>
      </c>
      <c r="K22" s="12">
        <f>-НДС!K28</f>
        <v>-218430</v>
      </c>
      <c r="L22" s="12">
        <f>-НДС!L28</f>
        <v>-325218</v>
      </c>
      <c r="M22" s="12">
        <f>-НДС!M28</f>
        <v>-286386</v>
      </c>
      <c r="N22" s="12">
        <f>-НДС!N28</f>
        <v>-334926</v>
      </c>
      <c r="O22" s="12">
        <f>-НДС!O28</f>
        <v>-407736</v>
      </c>
      <c r="P22" s="12">
        <f>-НДС!P28</f>
        <v>-499962</v>
      </c>
      <c r="Q22" s="12">
        <f>-НДС!Q28</f>
        <v>-422298</v>
      </c>
    </row>
    <row r="23" spans="2:17" x14ac:dyDescent="0.25">
      <c r="C23" t="s">
        <v>106</v>
      </c>
      <c r="D23" t="s">
        <v>17</v>
      </c>
      <c r="F23" s="12">
        <f>-'Себестоимость '!F48</f>
        <v>-95060</v>
      </c>
      <c r="G23" s="12">
        <f>-'Себестоимость '!G48</f>
        <v>-135800</v>
      </c>
      <c r="H23" s="12">
        <f>-'Себестоимость '!H48</f>
        <v>-155200</v>
      </c>
      <c r="I23" s="12">
        <f>-'Себестоимость '!I48</f>
        <v>-232800</v>
      </c>
      <c r="J23" s="12">
        <f>-'Себестоимость '!J48</f>
        <v>-58200</v>
      </c>
      <c r="K23" s="12">
        <f>-'Себестоимость '!K48</f>
        <v>-87300</v>
      </c>
      <c r="L23" s="12">
        <f>-'Себестоимость '!L48</f>
        <v>-129980</v>
      </c>
      <c r="M23" s="12">
        <f>-'Себестоимость '!M48</f>
        <v>-114460</v>
      </c>
      <c r="N23" s="12">
        <f>-'Себестоимость '!N48</f>
        <v>-133860</v>
      </c>
      <c r="O23" s="12">
        <f>-'Себестоимость '!O48</f>
        <v>-162960</v>
      </c>
      <c r="P23" s="12">
        <f>-'Себестоимость '!P48</f>
        <v>-199820</v>
      </c>
      <c r="Q23" s="12">
        <f>-'Себестоимость '!Q48</f>
        <v>-168780</v>
      </c>
    </row>
    <row r="24" spans="2:17" x14ac:dyDescent="0.25">
      <c r="C24" t="s">
        <v>105</v>
      </c>
      <c r="D24" t="s">
        <v>17</v>
      </c>
      <c r="F24" s="12">
        <f>-'Себестоимость '!F46</f>
        <v>-95060</v>
      </c>
      <c r="G24" s="12">
        <f>-'Себестоимость '!G46</f>
        <v>-135800</v>
      </c>
      <c r="H24" s="12">
        <f>-'Себестоимость '!H46</f>
        <v>-155200</v>
      </c>
      <c r="I24" s="12">
        <f>-'Себестоимость '!I46</f>
        <v>-232800</v>
      </c>
      <c r="J24" s="12">
        <f>-'Себестоимость '!J46</f>
        <v>-58200</v>
      </c>
      <c r="K24" s="12">
        <f>-'Себестоимость '!K46</f>
        <v>-87300</v>
      </c>
      <c r="L24" s="12">
        <f>-'Себестоимость '!L46</f>
        <v>-129980</v>
      </c>
      <c r="M24" s="12">
        <f>-'Себестоимость '!M46</f>
        <v>-114460</v>
      </c>
      <c r="N24" s="12">
        <f>-'Себестоимость '!N46</f>
        <v>-133860</v>
      </c>
      <c r="O24" s="12">
        <f>-'Себестоимость '!O46</f>
        <v>-162960</v>
      </c>
      <c r="P24" s="12">
        <f>-'Себестоимость '!P46</f>
        <v>-199820</v>
      </c>
      <c r="Q24" s="12">
        <f>-'Себестоимость '!Q46</f>
        <v>-168780</v>
      </c>
    </row>
    <row r="25" spans="2:17" x14ac:dyDescent="0.25">
      <c r="C25" t="s">
        <v>104</v>
      </c>
      <c r="D25" t="s">
        <v>17</v>
      </c>
      <c r="F25" s="12">
        <f>-ФОТ!F28</f>
        <v>-151800</v>
      </c>
      <c r="G25" s="12">
        <f>-ФОТ!G28</f>
        <v>-151800</v>
      </c>
      <c r="H25" s="12">
        <f>-ФОТ!H28</f>
        <v>-151800</v>
      </c>
      <c r="I25" s="12">
        <f>-ФОТ!I28</f>
        <v>-151800</v>
      </c>
      <c r="J25" s="12">
        <f>-ФОТ!J28</f>
        <v>-151800</v>
      </c>
      <c r="K25" s="12">
        <f>-ФОТ!K28</f>
        <v>-151800</v>
      </c>
      <c r="L25" s="12">
        <f>-ФОТ!L28</f>
        <v>-151800</v>
      </c>
      <c r="M25" s="12">
        <f>-ФОТ!M28</f>
        <v>-151800</v>
      </c>
      <c r="N25" s="12">
        <f>-ФОТ!N28</f>
        <v>-151800</v>
      </c>
      <c r="O25" s="12">
        <f>-ФОТ!O28</f>
        <v>-151800</v>
      </c>
      <c r="P25" s="12">
        <f>-ФОТ!P28</f>
        <v>-151800</v>
      </c>
      <c r="Q25" s="12">
        <f>-ФОТ!Q28</f>
        <v>-151800</v>
      </c>
    </row>
    <row r="26" spans="2:17" x14ac:dyDescent="0.25">
      <c r="C26" t="s">
        <v>37</v>
      </c>
      <c r="D26" t="s">
        <v>17</v>
      </c>
      <c r="F26" s="12">
        <f>-'Постоянные расходы'!F13</f>
        <v>-48000</v>
      </c>
      <c r="G26" s="12">
        <f>-'Постоянные расходы'!G13</f>
        <v>-48000</v>
      </c>
      <c r="H26" s="12">
        <f>-'Постоянные расходы'!H13</f>
        <v>-48000</v>
      </c>
      <c r="I26" s="12">
        <f>-'Постоянные расходы'!I13</f>
        <v>-48000</v>
      </c>
      <c r="J26" s="12">
        <f>-'Постоянные расходы'!J13</f>
        <v>-48000</v>
      </c>
      <c r="K26" s="12">
        <f>-'Постоянные расходы'!K13</f>
        <v>-48000</v>
      </c>
      <c r="L26" s="12">
        <f>-'Постоянные расходы'!L13</f>
        <v>-48000</v>
      </c>
      <c r="M26" s="12">
        <f>-'Постоянные расходы'!M13</f>
        <v>-48000</v>
      </c>
      <c r="N26" s="12">
        <f>-'Постоянные расходы'!N13</f>
        <v>-48000</v>
      </c>
      <c r="O26" s="12">
        <f>-'Постоянные расходы'!O13</f>
        <v>-48000</v>
      </c>
      <c r="P26" s="12">
        <f>-'Постоянные расходы'!P13</f>
        <v>-48000</v>
      </c>
      <c r="Q26" s="12">
        <f>-'Постоянные расходы'!Q13</f>
        <v>-48000</v>
      </c>
    </row>
    <row r="27" spans="2:17" x14ac:dyDescent="0.25">
      <c r="C27" t="s">
        <v>52</v>
      </c>
      <c r="D27" t="s">
        <v>17</v>
      </c>
      <c r="F27" s="12">
        <f>-Финансирование!F10</f>
        <v>-40250</v>
      </c>
      <c r="G27" s="12">
        <f>-Финансирование!G10</f>
        <v>-39083.333333333336</v>
      </c>
      <c r="H27" s="12">
        <f>-Финансирование!H10</f>
        <v>-37916.666666666672</v>
      </c>
      <c r="I27" s="12">
        <f>-Финансирование!I10</f>
        <v>-36750</v>
      </c>
      <c r="J27" s="12">
        <f>-Финансирование!J10</f>
        <v>-35583.333333333336</v>
      </c>
      <c r="K27" s="12">
        <f>-Финансирование!K10</f>
        <v>-34416.666666666672</v>
      </c>
      <c r="L27" s="12">
        <f>-Финансирование!L10</f>
        <v>-33250</v>
      </c>
      <c r="M27" s="12">
        <f>-Финансирование!M10</f>
        <v>-32083.333333333336</v>
      </c>
      <c r="N27" s="12">
        <f>-Финансирование!N10</f>
        <v>-30916.666666666668</v>
      </c>
      <c r="O27" s="12">
        <f>-Финансирование!O10</f>
        <v>-29750</v>
      </c>
      <c r="P27" s="12">
        <f>-Финансирование!P10</f>
        <v>-28583.333333333336</v>
      </c>
      <c r="Q27" s="12">
        <f>-Финансирование!Q10</f>
        <v>-27416.666666666668</v>
      </c>
    </row>
    <row r="28" spans="2:17" x14ac:dyDescent="0.25">
      <c r="C28" t="s">
        <v>174</v>
      </c>
      <c r="D28" t="s">
        <v>17</v>
      </c>
      <c r="F28" s="12">
        <f>F13</f>
        <v>-24804</v>
      </c>
      <c r="G28" s="12">
        <f t="shared" ref="G28:Q28" si="6">G13</f>
        <v>-56243.333333333343</v>
      </c>
      <c r="H28" s="12">
        <f t="shared" si="6"/>
        <v>-71336.666666666672</v>
      </c>
      <c r="I28" s="12">
        <f t="shared" si="6"/>
        <v>-131010</v>
      </c>
      <c r="J28" s="12">
        <f t="shared" si="6"/>
        <v>0</v>
      </c>
      <c r="K28" s="12">
        <f t="shared" si="6"/>
        <v>-20026.666666666668</v>
      </c>
      <c r="L28" s="12">
        <f t="shared" si="6"/>
        <v>-52952</v>
      </c>
      <c r="M28" s="12">
        <f t="shared" si="6"/>
        <v>-41297.333333333336</v>
      </c>
      <c r="N28" s="12">
        <f t="shared" si="6"/>
        <v>-56390.666666666664</v>
      </c>
      <c r="O28" s="12">
        <f t="shared" si="6"/>
        <v>-78914</v>
      </c>
      <c r="P28" s="12">
        <f t="shared" si="6"/>
        <v>-107381.33333333333</v>
      </c>
      <c r="Q28" s="12">
        <f t="shared" si="6"/>
        <v>-83838.666666666672</v>
      </c>
    </row>
    <row r="29" spans="2:17" x14ac:dyDescent="0.25">
      <c r="C29" t="s">
        <v>123</v>
      </c>
      <c r="D29" t="s">
        <v>17</v>
      </c>
      <c r="F29" s="12">
        <f>-НДС!F17</f>
        <v>0</v>
      </c>
      <c r="G29" s="12">
        <f>-НДС!G17</f>
        <v>0</v>
      </c>
      <c r="H29" s="12">
        <f>-НДС!H17</f>
        <v>0</v>
      </c>
      <c r="I29" s="12">
        <f>-НДС!I17</f>
        <v>-119578</v>
      </c>
      <c r="J29" s="12">
        <f>-НДС!J17</f>
        <v>-67860</v>
      </c>
      <c r="K29" s="12">
        <f>-НДС!K17</f>
        <v>-101790</v>
      </c>
      <c r="L29" s="12">
        <f>-НДС!L17</f>
        <v>-151554</v>
      </c>
      <c r="M29" s="12">
        <f>-НДС!M17</f>
        <v>-133458</v>
      </c>
      <c r="N29" s="12">
        <f>-НДС!N17</f>
        <v>-156078</v>
      </c>
      <c r="O29" s="12">
        <f>-НДС!O17</f>
        <v>-190008</v>
      </c>
      <c r="P29" s="12">
        <f>-НДС!P17</f>
        <v>-232986</v>
      </c>
      <c r="Q29" s="12">
        <f>-НДС!Q17</f>
        <v>-196794</v>
      </c>
    </row>
    <row r="30" spans="2:17" x14ac:dyDescent="0.25">
      <c r="B30" s="8" t="s">
        <v>68</v>
      </c>
      <c r="F30" s="29">
        <f>SUM(F19:F29)</f>
        <v>-576312</v>
      </c>
      <c r="G30" s="29">
        <f t="shared" ref="G30:Q30" si="7">SUM(G19:G29)</f>
        <v>-186698.66666666669</v>
      </c>
      <c r="H30" s="29">
        <f t="shared" si="7"/>
        <v>-79381.333333333343</v>
      </c>
      <c r="I30" s="29">
        <f t="shared" si="7"/>
        <v>401558</v>
      </c>
      <c r="J30" s="29">
        <f t="shared" si="7"/>
        <v>880826.66666666663</v>
      </c>
      <c r="K30" s="29">
        <f t="shared" si="7"/>
        <v>-3401.333333333343</v>
      </c>
      <c r="L30" s="29">
        <f t="shared" si="7"/>
        <v>-56656</v>
      </c>
      <c r="M30" s="29">
        <f t="shared" si="7"/>
        <v>56121.333333333314</v>
      </c>
      <c r="N30" s="29">
        <f t="shared" si="7"/>
        <v>-53275.333333333314</v>
      </c>
      <c r="O30" s="29">
        <f t="shared" si="7"/>
        <v>-92014</v>
      </c>
      <c r="P30" s="29">
        <f t="shared" si="7"/>
        <v>80001.333333333372</v>
      </c>
      <c r="Q30" s="29">
        <f t="shared" si="7"/>
        <v>777440.66666666663</v>
      </c>
    </row>
    <row r="31" spans="2:17" x14ac:dyDescent="0.25">
      <c r="B31" s="8" t="s">
        <v>69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2:17" x14ac:dyDescent="0.25">
      <c r="C32" t="s">
        <v>70</v>
      </c>
      <c r="D32" t="s">
        <v>17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2:17" x14ac:dyDescent="0.25">
      <c r="C33" t="s">
        <v>47</v>
      </c>
      <c r="D33" t="s">
        <v>17</v>
      </c>
      <c r="F33" s="12">
        <f>-'Первоначальные инвестиции'!H5</f>
        <v>-3612000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2:17" x14ac:dyDescent="0.25">
      <c r="B34" s="8" t="s">
        <v>71</v>
      </c>
      <c r="F34" s="29">
        <f>SUM(F33)</f>
        <v>-3612000</v>
      </c>
      <c r="G34" s="29">
        <f t="shared" ref="G34:Q34" si="8">SUM(G33)</f>
        <v>0</v>
      </c>
      <c r="H34" s="29">
        <f t="shared" si="8"/>
        <v>0</v>
      </c>
      <c r="I34" s="29">
        <f t="shared" si="8"/>
        <v>0</v>
      </c>
      <c r="J34" s="29">
        <f t="shared" si="8"/>
        <v>0</v>
      </c>
      <c r="K34" s="29">
        <f t="shared" si="8"/>
        <v>0</v>
      </c>
      <c r="L34" s="29">
        <f t="shared" si="8"/>
        <v>0</v>
      </c>
      <c r="M34" s="29">
        <f t="shared" si="8"/>
        <v>0</v>
      </c>
      <c r="N34" s="29">
        <f t="shared" si="8"/>
        <v>0</v>
      </c>
      <c r="O34" s="29">
        <f t="shared" si="8"/>
        <v>0</v>
      </c>
      <c r="P34" s="29">
        <f t="shared" si="8"/>
        <v>0</v>
      </c>
      <c r="Q34" s="29">
        <f t="shared" si="8"/>
        <v>0</v>
      </c>
    </row>
    <row r="35" spans="2:17" x14ac:dyDescent="0.25">
      <c r="B35" s="8" t="s">
        <v>72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2:17" x14ac:dyDescent="0.25">
      <c r="C36" t="s">
        <v>73</v>
      </c>
      <c r="D36" t="s">
        <v>17</v>
      </c>
      <c r="F36" s="12">
        <f>Финансирование!F4</f>
        <v>3500000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2:17" x14ac:dyDescent="0.25">
      <c r="C37" t="s">
        <v>66</v>
      </c>
      <c r="D37" t="s">
        <v>17</v>
      </c>
      <c r="F37" s="12">
        <f>Финансирование!F6</f>
        <v>-100000</v>
      </c>
      <c r="G37" s="12">
        <f>Финансирование!G6</f>
        <v>-100000</v>
      </c>
      <c r="H37" s="12">
        <f>Финансирование!H6</f>
        <v>-100000</v>
      </c>
      <c r="I37" s="12">
        <f>Финансирование!I6</f>
        <v>-100000</v>
      </c>
      <c r="J37" s="12">
        <f>Финансирование!J6</f>
        <v>-100000</v>
      </c>
      <c r="K37" s="12">
        <f>Финансирование!K6</f>
        <v>-100000</v>
      </c>
      <c r="L37" s="12">
        <f>Финансирование!L6</f>
        <v>-100000</v>
      </c>
      <c r="M37" s="12">
        <f>Финансирование!M6</f>
        <v>-100000</v>
      </c>
      <c r="N37" s="12">
        <f>Финансирование!N6</f>
        <v>-100000</v>
      </c>
      <c r="O37" s="12">
        <f>Финансирование!O6</f>
        <v>-100000</v>
      </c>
      <c r="P37" s="12">
        <f>Финансирование!P6</f>
        <v>-100000</v>
      </c>
      <c r="Q37" s="12">
        <f>Финансирование!Q6</f>
        <v>-100000</v>
      </c>
    </row>
    <row r="38" spans="2:17" x14ac:dyDescent="0.25">
      <c r="B38" s="8" t="s">
        <v>74</v>
      </c>
      <c r="F38" s="29">
        <f>SUM(F36:F37)</f>
        <v>3400000</v>
      </c>
      <c r="G38" s="29">
        <f>SUM(G36:G37)</f>
        <v>-100000</v>
      </c>
      <c r="H38" s="29">
        <f t="shared" ref="H38:Q38" si="9">SUM(H36:H37)</f>
        <v>-100000</v>
      </c>
      <c r="I38" s="29">
        <f t="shared" si="9"/>
        <v>-100000</v>
      </c>
      <c r="J38" s="29">
        <f t="shared" si="9"/>
        <v>-100000</v>
      </c>
      <c r="K38" s="29">
        <f t="shared" si="9"/>
        <v>-100000</v>
      </c>
      <c r="L38" s="29">
        <f t="shared" si="9"/>
        <v>-100000</v>
      </c>
      <c r="M38" s="29">
        <f t="shared" si="9"/>
        <v>-100000</v>
      </c>
      <c r="N38" s="29">
        <f t="shared" si="9"/>
        <v>-100000</v>
      </c>
      <c r="O38" s="29">
        <f t="shared" si="9"/>
        <v>-100000</v>
      </c>
      <c r="P38" s="29">
        <f t="shared" si="9"/>
        <v>-100000</v>
      </c>
      <c r="Q38" s="29">
        <f t="shared" si="9"/>
        <v>-100000</v>
      </c>
    </row>
    <row r="39" spans="2:17" x14ac:dyDescent="0.25"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2:17" x14ac:dyDescent="0.25">
      <c r="C40" s="13" t="s">
        <v>75</v>
      </c>
      <c r="D40" s="13" t="s">
        <v>17</v>
      </c>
      <c r="E40" s="13"/>
      <c r="F40" s="14">
        <f>F30+F34+F38</f>
        <v>-788312</v>
      </c>
      <c r="G40" s="14">
        <f>G30+G34+G38</f>
        <v>-286698.66666666669</v>
      </c>
      <c r="H40" s="14">
        <f t="shared" ref="H40:Q40" si="10">H30+H34+H38</f>
        <v>-179381.33333333334</v>
      </c>
      <c r="I40" s="14">
        <f t="shared" si="10"/>
        <v>301558</v>
      </c>
      <c r="J40" s="14">
        <f t="shared" si="10"/>
        <v>780826.66666666663</v>
      </c>
      <c r="K40" s="14">
        <f t="shared" si="10"/>
        <v>-103401.33333333334</v>
      </c>
      <c r="L40" s="14">
        <f t="shared" si="10"/>
        <v>-156656</v>
      </c>
      <c r="M40" s="14">
        <f t="shared" si="10"/>
        <v>-43878.666666666686</v>
      </c>
      <c r="N40" s="14">
        <f t="shared" si="10"/>
        <v>-153275.33333333331</v>
      </c>
      <c r="O40" s="14">
        <f t="shared" si="10"/>
        <v>-192014</v>
      </c>
      <c r="P40" s="14">
        <f t="shared" si="10"/>
        <v>-19998.666666666628</v>
      </c>
      <c r="Q40" s="14">
        <f t="shared" si="10"/>
        <v>677440.66666666663</v>
      </c>
    </row>
    <row r="41" spans="2:17" x14ac:dyDescent="0.25">
      <c r="C41" s="13" t="s">
        <v>76</v>
      </c>
      <c r="D41" s="13" t="s">
        <v>17</v>
      </c>
      <c r="E41" s="13"/>
      <c r="F41" s="14">
        <f>F40</f>
        <v>-788312</v>
      </c>
      <c r="G41" s="14">
        <f>F41+G40</f>
        <v>-1075010.6666666667</v>
      </c>
      <c r="H41" s="14">
        <f t="shared" ref="H41:Q41" si="11">G41+H40</f>
        <v>-1254392</v>
      </c>
      <c r="I41" s="14">
        <f t="shared" si="11"/>
        <v>-952834</v>
      </c>
      <c r="J41" s="14">
        <f t="shared" si="11"/>
        <v>-172007.33333333337</v>
      </c>
      <c r="K41" s="14">
        <f t="shared" si="11"/>
        <v>-275408.66666666674</v>
      </c>
      <c r="L41" s="14">
        <f t="shared" si="11"/>
        <v>-432064.66666666674</v>
      </c>
      <c r="M41" s="14">
        <f t="shared" si="11"/>
        <v>-475943.33333333343</v>
      </c>
      <c r="N41" s="14">
        <f t="shared" si="11"/>
        <v>-629218.66666666674</v>
      </c>
      <c r="O41" s="14">
        <f t="shared" si="11"/>
        <v>-821232.66666666674</v>
      </c>
      <c r="P41" s="14">
        <f t="shared" si="11"/>
        <v>-841231.33333333337</v>
      </c>
      <c r="Q41" s="14">
        <f t="shared" si="11"/>
        <v>-163790.66666666674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2:Q30"/>
  <sheetViews>
    <sheetView workbookViewId="0">
      <pane xSplit="5" ySplit="2" topLeftCell="F15" activePane="bottomRight" state="frozen"/>
      <selection pane="topRight" activeCell="F1" sqref="F1"/>
      <selection pane="bottomLeft" activeCell="A3" sqref="A3"/>
      <selection pane="bottomRight" activeCell="B2" sqref="B2"/>
    </sheetView>
  </sheetViews>
  <sheetFormatPr defaultRowHeight="15" x14ac:dyDescent="0.25"/>
  <cols>
    <col min="1" max="1" width="3.5703125" customWidth="1"/>
    <col min="2" max="2" width="4.5703125" customWidth="1"/>
    <col min="3" max="3" width="16.85546875" customWidth="1"/>
    <col min="4" max="4" width="4.28515625" customWidth="1"/>
    <col min="6" max="6" width="14.140625" bestFit="1" customWidth="1"/>
    <col min="7" max="7" width="14.85546875" customWidth="1"/>
    <col min="8" max="8" width="15.7109375" customWidth="1"/>
    <col min="9" max="10" width="14.42578125" customWidth="1"/>
    <col min="11" max="11" width="15.5703125" customWidth="1"/>
    <col min="12" max="12" width="14.85546875" customWidth="1"/>
    <col min="13" max="13" width="14.28515625" customWidth="1"/>
    <col min="14" max="14" width="15.140625" customWidth="1"/>
    <col min="15" max="15" width="16.5703125" customWidth="1"/>
    <col min="16" max="16" width="14.140625" customWidth="1"/>
    <col min="17" max="17" width="15.28515625" customWidth="1"/>
  </cols>
  <sheetData>
    <row r="2" spans="2:17" ht="18.75" x14ac:dyDescent="0.3">
      <c r="B2" s="7" t="s">
        <v>188</v>
      </c>
      <c r="F2" s="15" t="str">
        <f>'Исходные данные'!H5</f>
        <v>январь</v>
      </c>
      <c r="G2" s="15" t="str">
        <f>'Исходные данные'!I5</f>
        <v>февраль</v>
      </c>
      <c r="H2" s="15" t="str">
        <f>'Исходные данные'!J5</f>
        <v>март</v>
      </c>
      <c r="I2" s="15" t="str">
        <f>'Исходные данные'!K5</f>
        <v>апрель</v>
      </c>
      <c r="J2" s="15" t="str">
        <f>'Исходные данные'!L5</f>
        <v>май</v>
      </c>
      <c r="K2" s="15" t="str">
        <f>'Исходные данные'!M5</f>
        <v>июнь</v>
      </c>
      <c r="L2" s="15" t="str">
        <f>'Исходные данные'!N5</f>
        <v>июль</v>
      </c>
      <c r="M2" s="15" t="str">
        <f>'Исходные данные'!O5</f>
        <v>август</v>
      </c>
      <c r="N2" s="15" t="str">
        <f>'Исходные данные'!P5</f>
        <v>сентябрь</v>
      </c>
      <c r="O2" s="15" t="str">
        <f>'Исходные данные'!Q5</f>
        <v>октябрь</v>
      </c>
      <c r="P2" s="15" t="str">
        <f>'Исходные данные'!R5</f>
        <v>ноябрь</v>
      </c>
      <c r="Q2" s="15" t="str">
        <f>'Исходные данные'!S5</f>
        <v>декабрь</v>
      </c>
    </row>
    <row r="4" spans="2:17" ht="18.75" x14ac:dyDescent="0.3">
      <c r="B4" s="21" t="s">
        <v>12</v>
      </c>
      <c r="F4" s="1">
        <f>'Исходные данные'!H9</f>
        <v>0.49</v>
      </c>
      <c r="G4" s="1">
        <f>'Исходные данные'!I9</f>
        <v>0.7</v>
      </c>
      <c r="H4" s="1">
        <f>'Исходные данные'!J9</f>
        <v>0.8</v>
      </c>
      <c r="I4" s="1">
        <f>'Исходные данные'!K9</f>
        <v>1.2</v>
      </c>
      <c r="J4" s="1">
        <f>'Исходные данные'!L9</f>
        <v>0.3</v>
      </c>
      <c r="K4" s="1">
        <f>'Исходные данные'!M9</f>
        <v>0.45</v>
      </c>
      <c r="L4" s="1">
        <f>'Исходные данные'!N9</f>
        <v>0.67</v>
      </c>
      <c r="M4" s="1">
        <f>'Исходные данные'!O9</f>
        <v>0.59</v>
      </c>
      <c r="N4" s="1">
        <f>'Исходные данные'!P9</f>
        <v>0.69</v>
      </c>
      <c r="O4" s="1">
        <f>'Исходные данные'!Q9</f>
        <v>0.84</v>
      </c>
      <c r="P4" s="1">
        <f>'Исходные данные'!R9</f>
        <v>1.03</v>
      </c>
      <c r="Q4" s="1">
        <f>'Исходные данные'!S9</f>
        <v>0.87</v>
      </c>
    </row>
    <row r="5" spans="2:17" x14ac:dyDescent="0.25">
      <c r="C5" t="s">
        <v>14</v>
      </c>
      <c r="D5" t="s">
        <v>15</v>
      </c>
      <c r="E5">
        <f>'Исходные данные'!F11</f>
        <v>1000</v>
      </c>
      <c r="F5">
        <f>INT($E$5*F4)</f>
        <v>490</v>
      </c>
      <c r="G5">
        <f t="shared" ref="G5:Q5" si="0">INT($E$5*G4)</f>
        <v>700</v>
      </c>
      <c r="H5">
        <f t="shared" si="0"/>
        <v>800</v>
      </c>
      <c r="I5">
        <f t="shared" si="0"/>
        <v>1200</v>
      </c>
      <c r="J5">
        <f t="shared" si="0"/>
        <v>300</v>
      </c>
      <c r="K5">
        <f t="shared" si="0"/>
        <v>450</v>
      </c>
      <c r="L5">
        <f t="shared" si="0"/>
        <v>670</v>
      </c>
      <c r="M5">
        <f t="shared" si="0"/>
        <v>590</v>
      </c>
      <c r="N5">
        <f t="shared" si="0"/>
        <v>690</v>
      </c>
      <c r="O5">
        <f t="shared" si="0"/>
        <v>840</v>
      </c>
      <c r="P5">
        <f t="shared" si="0"/>
        <v>1030</v>
      </c>
      <c r="Q5">
        <f t="shared" si="0"/>
        <v>870</v>
      </c>
    </row>
    <row r="6" spans="2:17" ht="18.75" x14ac:dyDescent="0.3">
      <c r="B6" s="21" t="s">
        <v>13</v>
      </c>
    </row>
    <row r="7" spans="2:17" x14ac:dyDescent="0.25">
      <c r="C7" t="str">
        <f>'Исходные данные'!D15</f>
        <v>Продукт/Услуга  1</v>
      </c>
      <c r="D7" t="s">
        <v>15</v>
      </c>
      <c r="E7" s="1">
        <f>'Исходные данные'!F15</f>
        <v>0.03</v>
      </c>
      <c r="F7">
        <f>$E$7*F5</f>
        <v>14.7</v>
      </c>
      <c r="G7">
        <f t="shared" ref="G7:Q7" si="1">$E$7*G5</f>
        <v>21</v>
      </c>
      <c r="H7">
        <f t="shared" si="1"/>
        <v>24</v>
      </c>
      <c r="I7">
        <f t="shared" si="1"/>
        <v>36</v>
      </c>
      <c r="J7">
        <f t="shared" si="1"/>
        <v>9</v>
      </c>
      <c r="K7">
        <f t="shared" si="1"/>
        <v>13.5</v>
      </c>
      <c r="L7">
        <f t="shared" si="1"/>
        <v>20.099999999999998</v>
      </c>
      <c r="M7">
        <f t="shared" si="1"/>
        <v>17.7</v>
      </c>
      <c r="N7">
        <f t="shared" si="1"/>
        <v>20.7</v>
      </c>
      <c r="O7">
        <f t="shared" si="1"/>
        <v>25.2</v>
      </c>
      <c r="P7">
        <f t="shared" si="1"/>
        <v>30.9</v>
      </c>
      <c r="Q7">
        <f t="shared" si="1"/>
        <v>26.099999999999998</v>
      </c>
    </row>
    <row r="8" spans="2:17" x14ac:dyDescent="0.25">
      <c r="C8" t="str">
        <f>'Исходные данные'!D16</f>
        <v>Продукт/Услуга  2</v>
      </c>
      <c r="D8" t="s">
        <v>15</v>
      </c>
      <c r="E8" s="1">
        <f>'Исходные данные'!F16</f>
        <v>0.06</v>
      </c>
      <c r="F8">
        <f>$E$8*F5</f>
        <v>29.4</v>
      </c>
      <c r="G8">
        <f t="shared" ref="G8:Q8" si="2">$E$8*G5</f>
        <v>42</v>
      </c>
      <c r="H8">
        <f t="shared" si="2"/>
        <v>48</v>
      </c>
      <c r="I8">
        <f t="shared" si="2"/>
        <v>72</v>
      </c>
      <c r="J8">
        <f t="shared" si="2"/>
        <v>18</v>
      </c>
      <c r="K8">
        <f t="shared" si="2"/>
        <v>27</v>
      </c>
      <c r="L8">
        <f t="shared" si="2"/>
        <v>40.199999999999996</v>
      </c>
      <c r="M8">
        <f t="shared" si="2"/>
        <v>35.4</v>
      </c>
      <c r="N8">
        <f t="shared" si="2"/>
        <v>41.4</v>
      </c>
      <c r="O8">
        <f t="shared" si="2"/>
        <v>50.4</v>
      </c>
      <c r="P8">
        <f t="shared" si="2"/>
        <v>61.8</v>
      </c>
      <c r="Q8">
        <f t="shared" si="2"/>
        <v>52.199999999999996</v>
      </c>
    </row>
    <row r="9" spans="2:17" x14ac:dyDescent="0.25">
      <c r="C9" t="str">
        <f>'Исходные данные'!D17</f>
        <v>Продукт/Услуга  3</v>
      </c>
      <c r="D9" t="s">
        <v>15</v>
      </c>
      <c r="E9" s="1">
        <f>'Исходные данные'!F17</f>
        <v>0.09</v>
      </c>
      <c r="F9">
        <f>$E$9*F5</f>
        <v>44.1</v>
      </c>
      <c r="G9">
        <f t="shared" ref="G9:Q9" si="3">$E$9*G5</f>
        <v>63</v>
      </c>
      <c r="H9">
        <f t="shared" si="3"/>
        <v>72</v>
      </c>
      <c r="I9">
        <f t="shared" si="3"/>
        <v>108</v>
      </c>
      <c r="J9">
        <f t="shared" si="3"/>
        <v>27</v>
      </c>
      <c r="K9">
        <f t="shared" si="3"/>
        <v>40.5</v>
      </c>
      <c r="L9">
        <f t="shared" si="3"/>
        <v>60.3</v>
      </c>
      <c r="M9">
        <f t="shared" si="3"/>
        <v>53.1</v>
      </c>
      <c r="N9">
        <f t="shared" si="3"/>
        <v>62.099999999999994</v>
      </c>
      <c r="O9">
        <f t="shared" si="3"/>
        <v>75.599999999999994</v>
      </c>
      <c r="P9">
        <f t="shared" si="3"/>
        <v>92.7</v>
      </c>
      <c r="Q9">
        <f t="shared" si="3"/>
        <v>78.3</v>
      </c>
    </row>
    <row r="10" spans="2:17" x14ac:dyDescent="0.25">
      <c r="C10" t="str">
        <f>'Исходные данные'!D18</f>
        <v>Продукт/Услуга  4</v>
      </c>
      <c r="D10" t="s">
        <v>15</v>
      </c>
      <c r="E10" s="1">
        <f>'Исходные данные'!F18</f>
        <v>0.44</v>
      </c>
      <c r="F10">
        <f>$E$10*F5</f>
        <v>215.6</v>
      </c>
      <c r="G10">
        <f t="shared" ref="G10:Q10" si="4">$E$10*G5</f>
        <v>308</v>
      </c>
      <c r="H10">
        <f t="shared" si="4"/>
        <v>352</v>
      </c>
      <c r="I10">
        <f t="shared" si="4"/>
        <v>528</v>
      </c>
      <c r="J10">
        <f t="shared" si="4"/>
        <v>132</v>
      </c>
      <c r="K10">
        <f t="shared" si="4"/>
        <v>198</v>
      </c>
      <c r="L10">
        <f t="shared" si="4"/>
        <v>294.8</v>
      </c>
      <c r="M10">
        <f t="shared" si="4"/>
        <v>259.60000000000002</v>
      </c>
      <c r="N10">
        <f t="shared" si="4"/>
        <v>303.60000000000002</v>
      </c>
      <c r="O10">
        <f t="shared" si="4"/>
        <v>369.6</v>
      </c>
      <c r="P10">
        <f t="shared" si="4"/>
        <v>453.2</v>
      </c>
      <c r="Q10">
        <f t="shared" si="4"/>
        <v>382.8</v>
      </c>
    </row>
    <row r="11" spans="2:17" x14ac:dyDescent="0.25">
      <c r="C11" t="str">
        <f>'Исходные данные'!D19</f>
        <v>Продукт/Услуга  5</v>
      </c>
      <c r="D11" t="s">
        <v>15</v>
      </c>
      <c r="E11" s="1">
        <f>'Исходные данные'!F19</f>
        <v>0.2</v>
      </c>
      <c r="F11">
        <f>$E$11*F5</f>
        <v>98</v>
      </c>
      <c r="G11">
        <f t="shared" ref="G11:Q11" si="5">$E$11*G5</f>
        <v>140</v>
      </c>
      <c r="H11">
        <f t="shared" si="5"/>
        <v>160</v>
      </c>
      <c r="I11">
        <f t="shared" si="5"/>
        <v>240</v>
      </c>
      <c r="J11">
        <f t="shared" si="5"/>
        <v>60</v>
      </c>
      <c r="K11">
        <f t="shared" si="5"/>
        <v>90</v>
      </c>
      <c r="L11">
        <f t="shared" si="5"/>
        <v>134</v>
      </c>
      <c r="M11">
        <f t="shared" si="5"/>
        <v>118</v>
      </c>
      <c r="N11">
        <f t="shared" si="5"/>
        <v>138</v>
      </c>
      <c r="O11">
        <f t="shared" si="5"/>
        <v>168</v>
      </c>
      <c r="P11">
        <f t="shared" si="5"/>
        <v>206</v>
      </c>
      <c r="Q11">
        <f t="shared" si="5"/>
        <v>174</v>
      </c>
    </row>
    <row r="12" spans="2:17" x14ac:dyDescent="0.25">
      <c r="C12" t="str">
        <f>'Исходные данные'!D20</f>
        <v>Продукт/Услуга  6</v>
      </c>
      <c r="D12" t="s">
        <v>15</v>
      </c>
      <c r="E12" s="1">
        <f>'Исходные данные'!F20</f>
        <v>0.18</v>
      </c>
      <c r="F12">
        <f>$E$12*F5</f>
        <v>88.2</v>
      </c>
      <c r="G12">
        <f t="shared" ref="G12:Q12" si="6">$E$12*G5</f>
        <v>126</v>
      </c>
      <c r="H12">
        <f t="shared" si="6"/>
        <v>144</v>
      </c>
      <c r="I12">
        <f t="shared" si="6"/>
        <v>216</v>
      </c>
      <c r="J12">
        <f t="shared" si="6"/>
        <v>54</v>
      </c>
      <c r="K12">
        <f t="shared" si="6"/>
        <v>81</v>
      </c>
      <c r="L12">
        <f t="shared" si="6"/>
        <v>120.6</v>
      </c>
      <c r="M12">
        <f t="shared" si="6"/>
        <v>106.2</v>
      </c>
      <c r="N12">
        <f t="shared" si="6"/>
        <v>124.19999999999999</v>
      </c>
      <c r="O12">
        <f t="shared" si="6"/>
        <v>151.19999999999999</v>
      </c>
      <c r="P12">
        <f t="shared" si="6"/>
        <v>185.4</v>
      </c>
      <c r="Q12">
        <f t="shared" si="6"/>
        <v>156.6</v>
      </c>
    </row>
    <row r="13" spans="2:17" x14ac:dyDescent="0.25">
      <c r="B13" s="13" t="s">
        <v>18</v>
      </c>
      <c r="C13" s="22"/>
      <c r="D13" s="22"/>
      <c r="E13" s="17"/>
      <c r="F13" s="13">
        <f t="shared" ref="F13:Q13" si="7">SUM(F7:F12)</f>
        <v>489.99999999999994</v>
      </c>
      <c r="G13" s="13">
        <f t="shared" si="7"/>
        <v>700</v>
      </c>
      <c r="H13" s="13">
        <f t="shared" si="7"/>
        <v>800</v>
      </c>
      <c r="I13" s="13">
        <f t="shared" si="7"/>
        <v>1200</v>
      </c>
      <c r="J13" s="13">
        <f t="shared" si="7"/>
        <v>300</v>
      </c>
      <c r="K13" s="13">
        <f t="shared" si="7"/>
        <v>450</v>
      </c>
      <c r="L13" s="13">
        <f t="shared" si="7"/>
        <v>670</v>
      </c>
      <c r="M13" s="13">
        <f t="shared" si="7"/>
        <v>590</v>
      </c>
      <c r="N13" s="13">
        <f t="shared" si="7"/>
        <v>690</v>
      </c>
      <c r="O13" s="13">
        <f t="shared" si="7"/>
        <v>840</v>
      </c>
      <c r="P13" s="13">
        <f t="shared" si="7"/>
        <v>1030</v>
      </c>
      <c r="Q13" s="13">
        <f t="shared" si="7"/>
        <v>870</v>
      </c>
    </row>
    <row r="15" spans="2:17" ht="18.75" x14ac:dyDescent="0.3">
      <c r="B15" s="21" t="s">
        <v>16</v>
      </c>
    </row>
    <row r="16" spans="2:17" x14ac:dyDescent="0.25">
      <c r="C16" t="str">
        <f t="shared" ref="C16:C21" si="8">C7</f>
        <v>Продукт/Услуга  1</v>
      </c>
      <c r="D16" t="s">
        <v>17</v>
      </c>
      <c r="E16" s="2">
        <f>'Исходные данные'!G15</f>
        <v>12000</v>
      </c>
      <c r="F16" s="3">
        <f t="shared" ref="F16:Q16" si="9">$E$16*F7</f>
        <v>176400</v>
      </c>
      <c r="G16" s="3">
        <f t="shared" si="9"/>
        <v>252000</v>
      </c>
      <c r="H16" s="3">
        <f t="shared" si="9"/>
        <v>288000</v>
      </c>
      <c r="I16" s="3">
        <f t="shared" si="9"/>
        <v>432000</v>
      </c>
      <c r="J16" s="3">
        <f t="shared" si="9"/>
        <v>108000</v>
      </c>
      <c r="K16" s="3">
        <f t="shared" si="9"/>
        <v>162000</v>
      </c>
      <c r="L16" s="3">
        <f t="shared" si="9"/>
        <v>241199.99999999997</v>
      </c>
      <c r="M16" s="3">
        <f t="shared" si="9"/>
        <v>212400</v>
      </c>
      <c r="N16" s="3">
        <f t="shared" si="9"/>
        <v>248400</v>
      </c>
      <c r="O16" s="3">
        <f t="shared" si="9"/>
        <v>302400</v>
      </c>
      <c r="P16" s="3">
        <f t="shared" si="9"/>
        <v>370800</v>
      </c>
      <c r="Q16" s="3">
        <f t="shared" si="9"/>
        <v>313200</v>
      </c>
    </row>
    <row r="17" spans="2:17" x14ac:dyDescent="0.25">
      <c r="C17" t="str">
        <f t="shared" si="8"/>
        <v>Продукт/Услуга  2</v>
      </c>
      <c r="D17" t="s">
        <v>17</v>
      </c>
      <c r="E17" s="2">
        <f>'Исходные данные'!G16</f>
        <v>6000</v>
      </c>
      <c r="F17" s="3">
        <f t="shared" ref="F17:Q17" si="10">$E$17*F8</f>
        <v>176400</v>
      </c>
      <c r="G17" s="3">
        <f t="shared" si="10"/>
        <v>252000</v>
      </c>
      <c r="H17" s="3">
        <f t="shared" si="10"/>
        <v>288000</v>
      </c>
      <c r="I17" s="3">
        <f t="shared" si="10"/>
        <v>432000</v>
      </c>
      <c r="J17" s="3">
        <f t="shared" si="10"/>
        <v>108000</v>
      </c>
      <c r="K17" s="3">
        <f t="shared" si="10"/>
        <v>162000</v>
      </c>
      <c r="L17" s="3">
        <f t="shared" si="10"/>
        <v>241199.99999999997</v>
      </c>
      <c r="M17" s="3">
        <f t="shared" si="10"/>
        <v>212400</v>
      </c>
      <c r="N17" s="3">
        <f t="shared" si="10"/>
        <v>248400</v>
      </c>
      <c r="O17" s="3">
        <f t="shared" si="10"/>
        <v>302400</v>
      </c>
      <c r="P17" s="3">
        <f t="shared" si="10"/>
        <v>370800</v>
      </c>
      <c r="Q17" s="3">
        <f t="shared" si="10"/>
        <v>313200</v>
      </c>
    </row>
    <row r="18" spans="2:17" x14ac:dyDescent="0.25">
      <c r="C18" t="str">
        <f t="shared" si="8"/>
        <v>Продукт/Услуга  3</v>
      </c>
      <c r="D18" t="s">
        <v>17</v>
      </c>
      <c r="E18" s="2">
        <f>'Исходные данные'!G17</f>
        <v>3000</v>
      </c>
      <c r="F18" s="3">
        <f t="shared" ref="F18:Q18" si="11">$E$18*F9</f>
        <v>132300</v>
      </c>
      <c r="G18" s="3">
        <f t="shared" si="11"/>
        <v>189000</v>
      </c>
      <c r="H18" s="3">
        <f t="shared" si="11"/>
        <v>216000</v>
      </c>
      <c r="I18" s="3">
        <f t="shared" si="11"/>
        <v>324000</v>
      </c>
      <c r="J18" s="3">
        <f t="shared" si="11"/>
        <v>81000</v>
      </c>
      <c r="K18" s="3">
        <f t="shared" si="11"/>
        <v>121500</v>
      </c>
      <c r="L18" s="3">
        <f t="shared" si="11"/>
        <v>180900</v>
      </c>
      <c r="M18" s="3">
        <f t="shared" si="11"/>
        <v>159300</v>
      </c>
      <c r="N18" s="3">
        <f t="shared" si="11"/>
        <v>186299.99999999997</v>
      </c>
      <c r="O18" s="3">
        <f t="shared" si="11"/>
        <v>226799.99999999997</v>
      </c>
      <c r="P18" s="3">
        <f t="shared" si="11"/>
        <v>278100</v>
      </c>
      <c r="Q18" s="3">
        <f t="shared" si="11"/>
        <v>234900</v>
      </c>
    </row>
    <row r="19" spans="2:17" x14ac:dyDescent="0.25">
      <c r="C19" t="str">
        <f t="shared" si="8"/>
        <v>Продукт/Услуга  4</v>
      </c>
      <c r="D19" t="s">
        <v>17</v>
      </c>
      <c r="E19" s="2">
        <f>'Исходные данные'!G18</f>
        <v>1500</v>
      </c>
      <c r="F19" s="3">
        <f t="shared" ref="F19:Q19" si="12">$E$19*F10</f>
        <v>323400</v>
      </c>
      <c r="G19" s="3">
        <f t="shared" si="12"/>
        <v>462000</v>
      </c>
      <c r="H19" s="3">
        <f t="shared" si="12"/>
        <v>528000</v>
      </c>
      <c r="I19" s="3">
        <f t="shared" si="12"/>
        <v>792000</v>
      </c>
      <c r="J19" s="3">
        <f t="shared" si="12"/>
        <v>198000</v>
      </c>
      <c r="K19" s="3">
        <f t="shared" si="12"/>
        <v>297000</v>
      </c>
      <c r="L19" s="3">
        <f t="shared" si="12"/>
        <v>442200</v>
      </c>
      <c r="M19" s="3">
        <f t="shared" si="12"/>
        <v>389400.00000000006</v>
      </c>
      <c r="N19" s="3">
        <f t="shared" si="12"/>
        <v>455400.00000000006</v>
      </c>
      <c r="O19" s="3">
        <f t="shared" si="12"/>
        <v>554400</v>
      </c>
      <c r="P19" s="3">
        <f t="shared" si="12"/>
        <v>679800</v>
      </c>
      <c r="Q19" s="3">
        <f t="shared" si="12"/>
        <v>574200</v>
      </c>
    </row>
    <row r="20" spans="2:17" x14ac:dyDescent="0.25">
      <c r="C20" t="str">
        <f t="shared" si="8"/>
        <v>Продукт/Услуга  5</v>
      </c>
      <c r="D20" t="s">
        <v>17</v>
      </c>
      <c r="E20" s="2">
        <f>'Исходные данные'!G19</f>
        <v>1000</v>
      </c>
      <c r="F20" s="3">
        <f t="shared" ref="F20:Q20" si="13">$E$20*F11</f>
        <v>98000</v>
      </c>
      <c r="G20" s="3">
        <f t="shared" si="13"/>
        <v>140000</v>
      </c>
      <c r="H20" s="3">
        <f t="shared" si="13"/>
        <v>160000</v>
      </c>
      <c r="I20" s="3">
        <f t="shared" si="13"/>
        <v>240000</v>
      </c>
      <c r="J20" s="3">
        <f t="shared" si="13"/>
        <v>60000</v>
      </c>
      <c r="K20" s="3">
        <f t="shared" si="13"/>
        <v>90000</v>
      </c>
      <c r="L20" s="3">
        <f t="shared" si="13"/>
        <v>134000</v>
      </c>
      <c r="M20" s="3">
        <f t="shared" si="13"/>
        <v>118000</v>
      </c>
      <c r="N20" s="3">
        <f t="shared" si="13"/>
        <v>138000</v>
      </c>
      <c r="O20" s="3">
        <f t="shared" si="13"/>
        <v>168000</v>
      </c>
      <c r="P20" s="3">
        <f t="shared" si="13"/>
        <v>206000</v>
      </c>
      <c r="Q20" s="3">
        <f t="shared" si="13"/>
        <v>174000</v>
      </c>
    </row>
    <row r="21" spans="2:17" x14ac:dyDescent="0.25">
      <c r="C21" t="str">
        <f t="shared" si="8"/>
        <v>Продукт/Услуга  6</v>
      </c>
      <c r="D21" t="s">
        <v>17</v>
      </c>
      <c r="E21" s="2">
        <f>'Исходные данные'!G20</f>
        <v>500</v>
      </c>
      <c r="F21" s="3">
        <f t="shared" ref="F21:Q21" si="14">$E$21*F12</f>
        <v>44100</v>
      </c>
      <c r="G21" s="3">
        <f t="shared" si="14"/>
        <v>63000</v>
      </c>
      <c r="H21" s="3">
        <f t="shared" si="14"/>
        <v>72000</v>
      </c>
      <c r="I21" s="3">
        <f t="shared" si="14"/>
        <v>108000</v>
      </c>
      <c r="J21" s="3">
        <f t="shared" si="14"/>
        <v>27000</v>
      </c>
      <c r="K21" s="3">
        <f t="shared" si="14"/>
        <v>40500</v>
      </c>
      <c r="L21" s="3">
        <f t="shared" si="14"/>
        <v>60300</v>
      </c>
      <c r="M21" s="3">
        <f t="shared" si="14"/>
        <v>53100</v>
      </c>
      <c r="N21" s="3">
        <f t="shared" si="14"/>
        <v>62099.999999999993</v>
      </c>
      <c r="O21" s="3">
        <f t="shared" si="14"/>
        <v>75600</v>
      </c>
      <c r="P21" s="3">
        <f t="shared" si="14"/>
        <v>92700</v>
      </c>
      <c r="Q21" s="3">
        <f t="shared" si="14"/>
        <v>78300</v>
      </c>
    </row>
    <row r="22" spans="2:17" x14ac:dyDescent="0.25">
      <c r="B22" s="13" t="s">
        <v>18</v>
      </c>
      <c r="C22" s="13"/>
      <c r="D22" s="13"/>
      <c r="E22" s="13"/>
      <c r="F22" s="23">
        <f t="shared" ref="F22:Q22" si="15">SUM(F16:F21)</f>
        <v>950600</v>
      </c>
      <c r="G22" s="23">
        <f t="shared" si="15"/>
        <v>1358000</v>
      </c>
      <c r="H22" s="23">
        <f t="shared" si="15"/>
        <v>1552000</v>
      </c>
      <c r="I22" s="23">
        <f t="shared" si="15"/>
        <v>2328000</v>
      </c>
      <c r="J22" s="23">
        <f t="shared" si="15"/>
        <v>582000</v>
      </c>
      <c r="K22" s="23">
        <f t="shared" si="15"/>
        <v>873000</v>
      </c>
      <c r="L22" s="23">
        <f t="shared" si="15"/>
        <v>1299800</v>
      </c>
      <c r="M22" s="23">
        <f t="shared" si="15"/>
        <v>1144600</v>
      </c>
      <c r="N22" s="23">
        <f t="shared" si="15"/>
        <v>1338600</v>
      </c>
      <c r="O22" s="23">
        <f t="shared" si="15"/>
        <v>1629600</v>
      </c>
      <c r="P22" s="23">
        <f t="shared" si="15"/>
        <v>1998200</v>
      </c>
      <c r="Q22" s="23">
        <f t="shared" si="15"/>
        <v>1687800</v>
      </c>
    </row>
    <row r="24" spans="2:17" ht="18.75" x14ac:dyDescent="0.3">
      <c r="B24" s="21" t="s">
        <v>59</v>
      </c>
    </row>
    <row r="25" spans="2:17" x14ac:dyDescent="0.25">
      <c r="C25" t="s">
        <v>60</v>
      </c>
      <c r="D25" s="1">
        <f>'Исходные данные'!F23</f>
        <v>0.4</v>
      </c>
      <c r="F25" s="4">
        <f>$D$25*F22</f>
        <v>380240</v>
      </c>
      <c r="G25" s="4">
        <f t="shared" ref="G25:I25" si="16">$D$25*G22</f>
        <v>543200</v>
      </c>
      <c r="H25" s="4">
        <f t="shared" si="16"/>
        <v>620800</v>
      </c>
      <c r="I25" s="4">
        <f t="shared" si="16"/>
        <v>931200</v>
      </c>
      <c r="J25" s="4">
        <f t="shared" ref="J25:Q25" si="17">$D$25*J22</f>
        <v>232800</v>
      </c>
      <c r="K25" s="4">
        <f t="shared" si="17"/>
        <v>349200</v>
      </c>
      <c r="L25" s="4">
        <f t="shared" si="17"/>
        <v>519920</v>
      </c>
      <c r="M25" s="4">
        <f t="shared" si="17"/>
        <v>457840</v>
      </c>
      <c r="N25" s="4">
        <f t="shared" si="17"/>
        <v>535440</v>
      </c>
      <c r="O25" s="4">
        <f t="shared" si="17"/>
        <v>651840</v>
      </c>
      <c r="P25" s="4">
        <f t="shared" si="17"/>
        <v>799280</v>
      </c>
      <c r="Q25" s="4">
        <f t="shared" si="17"/>
        <v>675120</v>
      </c>
    </row>
    <row r="26" spans="2:17" x14ac:dyDescent="0.25">
      <c r="C26" t="s">
        <v>61</v>
      </c>
      <c r="D26" s="1">
        <f>'Исходные данные'!F24</f>
        <v>0.4</v>
      </c>
      <c r="F26" s="4"/>
      <c r="G26" s="4">
        <f>$D$26*F22</f>
        <v>380240</v>
      </c>
      <c r="H26" s="4">
        <f t="shared" ref="H26:I26" si="18">$D$26*G22</f>
        <v>543200</v>
      </c>
      <c r="I26" s="4">
        <f t="shared" si="18"/>
        <v>620800</v>
      </c>
      <c r="J26" s="4">
        <f t="shared" ref="J26:Q26" si="19">$D$26*I22</f>
        <v>931200</v>
      </c>
      <c r="K26" s="4">
        <f t="shared" si="19"/>
        <v>232800</v>
      </c>
      <c r="L26" s="4">
        <f t="shared" si="19"/>
        <v>349200</v>
      </c>
      <c r="M26" s="4">
        <f t="shared" si="19"/>
        <v>519920</v>
      </c>
      <c r="N26" s="4">
        <f t="shared" si="19"/>
        <v>457840</v>
      </c>
      <c r="O26" s="4">
        <f t="shared" si="19"/>
        <v>535440</v>
      </c>
      <c r="P26" s="4">
        <f t="shared" si="19"/>
        <v>651840</v>
      </c>
      <c r="Q26" s="4">
        <f t="shared" si="19"/>
        <v>799280</v>
      </c>
    </row>
    <row r="27" spans="2:17" x14ac:dyDescent="0.25">
      <c r="C27" t="s">
        <v>62</v>
      </c>
      <c r="D27" s="1">
        <f>'Исходные данные'!F25</f>
        <v>0.1</v>
      </c>
      <c r="F27" s="4"/>
      <c r="G27" s="4"/>
      <c r="H27" s="4">
        <f>$D$27*F22</f>
        <v>95060</v>
      </c>
      <c r="I27" s="4">
        <f>$D$27*G22</f>
        <v>135800</v>
      </c>
      <c r="J27" s="4">
        <f t="shared" ref="J27:Q27" si="20">$D$27*H22</f>
        <v>155200</v>
      </c>
      <c r="K27" s="4">
        <f t="shared" si="20"/>
        <v>232800</v>
      </c>
      <c r="L27" s="4">
        <f t="shared" si="20"/>
        <v>58200</v>
      </c>
      <c r="M27" s="4">
        <f t="shared" si="20"/>
        <v>87300</v>
      </c>
      <c r="N27" s="4">
        <f t="shared" si="20"/>
        <v>129980</v>
      </c>
      <c r="O27" s="4">
        <f t="shared" si="20"/>
        <v>114460</v>
      </c>
      <c r="P27" s="4">
        <f t="shared" si="20"/>
        <v>133860</v>
      </c>
      <c r="Q27" s="4">
        <f t="shared" si="20"/>
        <v>162960</v>
      </c>
    </row>
    <row r="28" spans="2:17" x14ac:dyDescent="0.25">
      <c r="C28" t="s">
        <v>63</v>
      </c>
      <c r="D28" s="1">
        <f>'Исходные данные'!F26</f>
        <v>0.05</v>
      </c>
      <c r="F28" s="4"/>
      <c r="G28" s="4"/>
      <c r="H28" s="4"/>
      <c r="I28" s="4">
        <f>$D$28*F22</f>
        <v>47530</v>
      </c>
      <c r="J28" s="4">
        <f t="shared" ref="J28:Q28" si="21">$D$28*G22</f>
        <v>67900</v>
      </c>
      <c r="K28" s="4">
        <f t="shared" si="21"/>
        <v>77600</v>
      </c>
      <c r="L28" s="4">
        <f t="shared" si="21"/>
        <v>116400</v>
      </c>
      <c r="M28" s="4">
        <f t="shared" si="21"/>
        <v>29100</v>
      </c>
      <c r="N28" s="4">
        <f t="shared" si="21"/>
        <v>43650</v>
      </c>
      <c r="O28" s="4">
        <f t="shared" si="21"/>
        <v>64990</v>
      </c>
      <c r="P28" s="4">
        <f t="shared" si="21"/>
        <v>57230</v>
      </c>
      <c r="Q28" s="4">
        <f t="shared" si="21"/>
        <v>66930</v>
      </c>
    </row>
    <row r="29" spans="2:17" x14ac:dyDescent="0.25">
      <c r="C29" t="s">
        <v>64</v>
      </c>
      <c r="D29" s="1">
        <f>'Исходные данные'!F27</f>
        <v>0.05</v>
      </c>
    </row>
    <row r="30" spans="2:17" x14ac:dyDescent="0.25">
      <c r="B30" s="13" t="s">
        <v>65</v>
      </c>
      <c r="C30" s="13"/>
      <c r="D30" s="13"/>
      <c r="E30" s="13"/>
      <c r="F30" s="23">
        <f>SUM(F25:F29)</f>
        <v>380240</v>
      </c>
      <c r="G30" s="23">
        <f t="shared" ref="G30:Q30" si="22">SUM(G25:G29)</f>
        <v>923440</v>
      </c>
      <c r="H30" s="23">
        <f t="shared" si="22"/>
        <v>1259060</v>
      </c>
      <c r="I30" s="23">
        <f t="shared" si="22"/>
        <v>1735330</v>
      </c>
      <c r="J30" s="23">
        <f t="shared" si="22"/>
        <v>1387100</v>
      </c>
      <c r="K30" s="23">
        <f t="shared" si="22"/>
        <v>892400</v>
      </c>
      <c r="L30" s="23">
        <f t="shared" si="22"/>
        <v>1043720</v>
      </c>
      <c r="M30" s="23">
        <f t="shared" si="22"/>
        <v>1094160</v>
      </c>
      <c r="N30" s="23">
        <f t="shared" si="22"/>
        <v>1166910</v>
      </c>
      <c r="O30" s="23">
        <f t="shared" si="22"/>
        <v>1366730</v>
      </c>
      <c r="P30" s="23">
        <f t="shared" si="22"/>
        <v>1642210</v>
      </c>
      <c r="Q30" s="23">
        <f t="shared" si="22"/>
        <v>1704290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2:Q109"/>
  <sheetViews>
    <sheetView workbookViewId="0">
      <pane xSplit="5" ySplit="2" topLeftCell="F45" activePane="bottomRight" state="frozen"/>
      <selection pane="topRight" activeCell="F1" sqref="F1"/>
      <selection pane="bottomLeft" activeCell="A3" sqref="A3"/>
      <selection pane="bottomRight" activeCell="D52" sqref="D52:D53"/>
    </sheetView>
  </sheetViews>
  <sheetFormatPr defaultRowHeight="15" x14ac:dyDescent="0.25"/>
  <cols>
    <col min="1" max="1" width="3.42578125" customWidth="1"/>
    <col min="2" max="2" width="3.85546875" customWidth="1"/>
    <col min="3" max="3" width="22.7109375" customWidth="1"/>
    <col min="4" max="4" width="4.5703125" customWidth="1"/>
    <col min="6" max="17" width="13.140625" bestFit="1" customWidth="1"/>
  </cols>
  <sheetData>
    <row r="2" spans="2:17" x14ac:dyDescent="0.25">
      <c r="F2" s="15" t="str">
        <f>Выручка!F2</f>
        <v>январь</v>
      </c>
      <c r="G2" s="15" t="str">
        <f>Выручка!G2</f>
        <v>февраль</v>
      </c>
      <c r="H2" s="15" t="str">
        <f>Выручка!H2</f>
        <v>март</v>
      </c>
      <c r="I2" s="15" t="str">
        <f>Выручка!I2</f>
        <v>апрель</v>
      </c>
      <c r="J2" s="15" t="str">
        <f>Выручка!J2</f>
        <v>май</v>
      </c>
      <c r="K2" s="15" t="str">
        <f>Выручка!K2</f>
        <v>июнь</v>
      </c>
      <c r="L2" s="15" t="str">
        <f>Выручка!L2</f>
        <v>июль</v>
      </c>
      <c r="M2" s="15" t="str">
        <f>Выручка!M2</f>
        <v>август</v>
      </c>
      <c r="N2" s="15" t="str">
        <f>Выручка!N2</f>
        <v>сентябрь</v>
      </c>
      <c r="O2" s="15" t="str">
        <f>Выручка!O2</f>
        <v>октябрь</v>
      </c>
      <c r="P2" s="15" t="str">
        <f>Выручка!P2</f>
        <v>ноябрь</v>
      </c>
      <c r="Q2" s="15" t="str">
        <f>Выручка!Q2</f>
        <v>декабрь</v>
      </c>
    </row>
    <row r="4" spans="2:17" ht="18.75" x14ac:dyDescent="0.3">
      <c r="B4" s="21" t="s">
        <v>16</v>
      </c>
    </row>
    <row r="5" spans="2:17" x14ac:dyDescent="0.25">
      <c r="C5" t="str">
        <f>Выручка!C7</f>
        <v>Продукт/Услуга  1</v>
      </c>
      <c r="D5" t="s">
        <v>17</v>
      </c>
      <c r="F5" s="4">
        <f>Выручка!F16</f>
        <v>176400</v>
      </c>
      <c r="G5" s="4">
        <f>Выручка!G16</f>
        <v>252000</v>
      </c>
      <c r="H5" s="4">
        <f>Выручка!H16</f>
        <v>288000</v>
      </c>
      <c r="I5" s="4">
        <f>Выручка!I16</f>
        <v>432000</v>
      </c>
      <c r="J5" s="4">
        <f>Выручка!J16</f>
        <v>108000</v>
      </c>
      <c r="K5" s="4">
        <f>Выручка!K16</f>
        <v>162000</v>
      </c>
      <c r="L5" s="4">
        <f>Выручка!L16</f>
        <v>241199.99999999997</v>
      </c>
      <c r="M5" s="4">
        <f>Выручка!M16</f>
        <v>212400</v>
      </c>
      <c r="N5" s="4">
        <f>Выручка!N16</f>
        <v>248400</v>
      </c>
      <c r="O5" s="4">
        <f>Выручка!O16</f>
        <v>302400</v>
      </c>
      <c r="P5" s="4">
        <f>Выручка!P16</f>
        <v>370800</v>
      </c>
      <c r="Q5" s="4">
        <f>Выручка!Q16</f>
        <v>313200</v>
      </c>
    </row>
    <row r="6" spans="2:17" x14ac:dyDescent="0.25">
      <c r="C6" t="str">
        <f>Выручка!C8</f>
        <v>Продукт/Услуга  2</v>
      </c>
      <c r="D6" t="s">
        <v>17</v>
      </c>
      <c r="F6" s="4">
        <f>Выручка!F17</f>
        <v>176400</v>
      </c>
      <c r="G6" s="4">
        <f>Выручка!G17</f>
        <v>252000</v>
      </c>
      <c r="H6" s="4">
        <f>Выручка!H17</f>
        <v>288000</v>
      </c>
      <c r="I6" s="4">
        <f>Выручка!I17</f>
        <v>432000</v>
      </c>
      <c r="J6" s="4">
        <f>Выручка!J17</f>
        <v>108000</v>
      </c>
      <c r="K6" s="4">
        <f>Выручка!K17</f>
        <v>162000</v>
      </c>
      <c r="L6" s="4">
        <f>Выручка!L17</f>
        <v>241199.99999999997</v>
      </c>
      <c r="M6" s="4">
        <f>Выручка!M17</f>
        <v>212400</v>
      </c>
      <c r="N6" s="4">
        <f>Выручка!N17</f>
        <v>248400</v>
      </c>
      <c r="O6" s="4">
        <f>Выручка!O17</f>
        <v>302400</v>
      </c>
      <c r="P6" s="4">
        <f>Выручка!P17</f>
        <v>370800</v>
      </c>
      <c r="Q6" s="4">
        <f>Выручка!Q17</f>
        <v>313200</v>
      </c>
    </row>
    <row r="7" spans="2:17" x14ac:dyDescent="0.25">
      <c r="C7" t="str">
        <f>Выручка!C9</f>
        <v>Продукт/Услуга  3</v>
      </c>
      <c r="D7" t="s">
        <v>17</v>
      </c>
      <c r="F7" s="4">
        <f>Выручка!F18</f>
        <v>132300</v>
      </c>
      <c r="G7" s="4">
        <f>Выручка!G18</f>
        <v>189000</v>
      </c>
      <c r="H7" s="4">
        <f>Выручка!H18</f>
        <v>216000</v>
      </c>
      <c r="I7" s="4">
        <f>Выручка!I18</f>
        <v>324000</v>
      </c>
      <c r="J7" s="4">
        <f>Выручка!J18</f>
        <v>81000</v>
      </c>
      <c r="K7" s="4">
        <f>Выручка!K18</f>
        <v>121500</v>
      </c>
      <c r="L7" s="4">
        <f>Выручка!L18</f>
        <v>180900</v>
      </c>
      <c r="M7" s="4">
        <f>Выручка!M18</f>
        <v>159300</v>
      </c>
      <c r="N7" s="4">
        <f>Выручка!N18</f>
        <v>186299.99999999997</v>
      </c>
      <c r="O7" s="4">
        <f>Выручка!O18</f>
        <v>226799.99999999997</v>
      </c>
      <c r="P7" s="4">
        <f>Выручка!P18</f>
        <v>278100</v>
      </c>
      <c r="Q7" s="4">
        <f>Выручка!Q18</f>
        <v>234900</v>
      </c>
    </row>
    <row r="8" spans="2:17" x14ac:dyDescent="0.25">
      <c r="C8" t="str">
        <f>Выручка!C10</f>
        <v>Продукт/Услуга  4</v>
      </c>
      <c r="D8" t="s">
        <v>17</v>
      </c>
      <c r="F8" s="4">
        <f>Выручка!F19</f>
        <v>323400</v>
      </c>
      <c r="G8" s="4">
        <f>Выручка!G19</f>
        <v>462000</v>
      </c>
      <c r="H8" s="4">
        <f>Выручка!H19</f>
        <v>528000</v>
      </c>
      <c r="I8" s="4">
        <f>Выручка!I19</f>
        <v>792000</v>
      </c>
      <c r="J8" s="4">
        <f>Выручка!J19</f>
        <v>198000</v>
      </c>
      <c r="K8" s="4">
        <f>Выручка!K19</f>
        <v>297000</v>
      </c>
      <c r="L8" s="4">
        <f>Выручка!L19</f>
        <v>442200</v>
      </c>
      <c r="M8" s="4">
        <f>Выручка!M19</f>
        <v>389400.00000000006</v>
      </c>
      <c r="N8" s="4">
        <f>Выручка!N19</f>
        <v>455400.00000000006</v>
      </c>
      <c r="O8" s="4">
        <f>Выручка!O19</f>
        <v>554400</v>
      </c>
      <c r="P8" s="4">
        <f>Выручка!P19</f>
        <v>679800</v>
      </c>
      <c r="Q8" s="4">
        <f>Выручка!Q19</f>
        <v>574200</v>
      </c>
    </row>
    <row r="9" spans="2:17" x14ac:dyDescent="0.25">
      <c r="C9" t="str">
        <f>Выручка!C11</f>
        <v>Продукт/Услуга  5</v>
      </c>
      <c r="D9" t="s">
        <v>17</v>
      </c>
      <c r="F9" s="4">
        <f>Выручка!F20</f>
        <v>98000</v>
      </c>
      <c r="G9" s="4">
        <f>Выручка!G20</f>
        <v>140000</v>
      </c>
      <c r="H9" s="4">
        <f>Выручка!H20</f>
        <v>160000</v>
      </c>
      <c r="I9" s="4">
        <f>Выручка!I20</f>
        <v>240000</v>
      </c>
      <c r="J9" s="4">
        <f>Выручка!J20</f>
        <v>60000</v>
      </c>
      <c r="K9" s="4">
        <f>Выручка!K20</f>
        <v>90000</v>
      </c>
      <c r="L9" s="4">
        <f>Выручка!L20</f>
        <v>134000</v>
      </c>
      <c r="M9" s="4">
        <f>Выручка!M20</f>
        <v>118000</v>
      </c>
      <c r="N9" s="4">
        <f>Выручка!N20</f>
        <v>138000</v>
      </c>
      <c r="O9" s="4">
        <f>Выручка!O20</f>
        <v>168000</v>
      </c>
      <c r="P9" s="4">
        <f>Выручка!P20</f>
        <v>206000</v>
      </c>
      <c r="Q9" s="4">
        <f>Выручка!Q20</f>
        <v>174000</v>
      </c>
    </row>
    <row r="10" spans="2:17" x14ac:dyDescent="0.25">
      <c r="C10" t="str">
        <f>Выручка!C12</f>
        <v>Продукт/Услуга  6</v>
      </c>
      <c r="D10" t="s">
        <v>17</v>
      </c>
      <c r="F10" s="4">
        <f>Выручка!F21</f>
        <v>44100</v>
      </c>
      <c r="G10" s="4">
        <f>Выручка!G21</f>
        <v>63000</v>
      </c>
      <c r="H10" s="4">
        <f>Выручка!H21</f>
        <v>72000</v>
      </c>
      <c r="I10" s="4">
        <f>Выручка!I21</f>
        <v>108000</v>
      </c>
      <c r="J10" s="4">
        <f>Выручка!J21</f>
        <v>27000</v>
      </c>
      <c r="K10" s="4">
        <f>Выручка!K21</f>
        <v>40500</v>
      </c>
      <c r="L10" s="4">
        <f>Выручка!L21</f>
        <v>60300</v>
      </c>
      <c r="M10" s="4">
        <f>Выручка!M21</f>
        <v>53100</v>
      </c>
      <c r="N10" s="4">
        <f>Выручка!N21</f>
        <v>62099.999999999993</v>
      </c>
      <c r="O10" s="4">
        <f>Выручка!O21</f>
        <v>75600</v>
      </c>
      <c r="P10" s="4">
        <f>Выручка!P21</f>
        <v>92700</v>
      </c>
      <c r="Q10" s="4">
        <f>Выручка!Q21</f>
        <v>78300</v>
      </c>
    </row>
    <row r="12" spans="2:17" ht="18.75" x14ac:dyDescent="0.3">
      <c r="B12" s="7" t="s">
        <v>189</v>
      </c>
    </row>
    <row r="13" spans="2:17" ht="15.75" x14ac:dyDescent="0.25">
      <c r="C13" s="9" t="s">
        <v>80</v>
      </c>
    </row>
    <row r="14" spans="2:17" x14ac:dyDescent="0.25">
      <c r="C14" s="10" t="str">
        <f>C5</f>
        <v>Продукт/Услуга  1</v>
      </c>
    </row>
    <row r="15" spans="2:17" x14ac:dyDescent="0.25">
      <c r="C15" s="5" t="s">
        <v>81</v>
      </c>
      <c r="D15" t="s">
        <v>17</v>
      </c>
      <c r="E15" s="1">
        <f>'Исходные данные'!H15</f>
        <v>0.3</v>
      </c>
      <c r="F15" s="3">
        <f>$E15*F$5</f>
        <v>52920</v>
      </c>
      <c r="G15" s="3">
        <f t="shared" ref="G15:Q15" si="0">$E15*G$5</f>
        <v>75600</v>
      </c>
      <c r="H15" s="3">
        <f t="shared" si="0"/>
        <v>86400</v>
      </c>
      <c r="I15" s="3">
        <f t="shared" si="0"/>
        <v>129600</v>
      </c>
      <c r="J15" s="3">
        <f t="shared" si="0"/>
        <v>32400</v>
      </c>
      <c r="K15" s="3">
        <f t="shared" si="0"/>
        <v>48600</v>
      </c>
      <c r="L15" s="3">
        <f t="shared" si="0"/>
        <v>72359.999999999985</v>
      </c>
      <c r="M15" s="3">
        <f t="shared" si="0"/>
        <v>63720</v>
      </c>
      <c r="N15" s="3">
        <f t="shared" si="0"/>
        <v>74520</v>
      </c>
      <c r="O15" s="3">
        <f t="shared" si="0"/>
        <v>90720</v>
      </c>
      <c r="P15" s="3">
        <f t="shared" si="0"/>
        <v>111240</v>
      </c>
      <c r="Q15" s="3">
        <f t="shared" si="0"/>
        <v>93960</v>
      </c>
    </row>
    <row r="16" spans="2:17" x14ac:dyDescent="0.25">
      <c r="C16" s="5" t="s">
        <v>82</v>
      </c>
      <c r="D16" t="s">
        <v>17</v>
      </c>
      <c r="E16" s="1">
        <f>'Исходные данные'!I15</f>
        <v>0.1</v>
      </c>
      <c r="F16" s="3">
        <f t="shared" ref="F16:Q18" si="1">$E16*F$5</f>
        <v>17640</v>
      </c>
      <c r="G16" s="3">
        <f t="shared" si="1"/>
        <v>25200</v>
      </c>
      <c r="H16" s="3">
        <f t="shared" si="1"/>
        <v>28800</v>
      </c>
      <c r="I16" s="3">
        <f t="shared" si="1"/>
        <v>43200</v>
      </c>
      <c r="J16" s="3">
        <f t="shared" si="1"/>
        <v>10800</v>
      </c>
      <c r="K16" s="3">
        <f t="shared" si="1"/>
        <v>16200</v>
      </c>
      <c r="L16" s="3">
        <f t="shared" si="1"/>
        <v>24120</v>
      </c>
      <c r="M16" s="3">
        <f t="shared" si="1"/>
        <v>21240</v>
      </c>
      <c r="N16" s="3">
        <f t="shared" si="1"/>
        <v>24840</v>
      </c>
      <c r="O16" s="3">
        <f t="shared" si="1"/>
        <v>30240</v>
      </c>
      <c r="P16" s="3">
        <f t="shared" si="1"/>
        <v>37080</v>
      </c>
      <c r="Q16" s="3">
        <f t="shared" si="1"/>
        <v>31320</v>
      </c>
    </row>
    <row r="17" spans="3:17" x14ac:dyDescent="0.25">
      <c r="C17" s="5" t="s">
        <v>158</v>
      </c>
      <c r="D17" t="s">
        <v>17</v>
      </c>
      <c r="E17" s="1">
        <f>'Исходные данные'!J15</f>
        <v>0.1</v>
      </c>
      <c r="F17" s="3">
        <f t="shared" si="1"/>
        <v>17640</v>
      </c>
      <c r="G17" s="3">
        <f t="shared" si="1"/>
        <v>25200</v>
      </c>
      <c r="H17" s="3">
        <f t="shared" si="1"/>
        <v>28800</v>
      </c>
      <c r="I17" s="3">
        <f t="shared" si="1"/>
        <v>43200</v>
      </c>
      <c r="J17" s="3">
        <f t="shared" si="1"/>
        <v>10800</v>
      </c>
      <c r="K17" s="3">
        <f t="shared" si="1"/>
        <v>16200</v>
      </c>
      <c r="L17" s="3">
        <f t="shared" si="1"/>
        <v>24120</v>
      </c>
      <c r="M17" s="3">
        <f t="shared" si="1"/>
        <v>21240</v>
      </c>
      <c r="N17" s="3">
        <f t="shared" si="1"/>
        <v>24840</v>
      </c>
      <c r="O17" s="3">
        <f t="shared" si="1"/>
        <v>30240</v>
      </c>
      <c r="P17" s="3">
        <f t="shared" si="1"/>
        <v>37080</v>
      </c>
      <c r="Q17" s="3">
        <f t="shared" si="1"/>
        <v>31320</v>
      </c>
    </row>
    <row r="18" spans="3:17" x14ac:dyDescent="0.25">
      <c r="C18" s="5" t="s">
        <v>178</v>
      </c>
      <c r="D18" t="s">
        <v>17</v>
      </c>
      <c r="E18" s="1">
        <f>'Исходные данные'!K15</f>
        <v>0.1</v>
      </c>
      <c r="F18" s="3">
        <f t="shared" si="1"/>
        <v>17640</v>
      </c>
      <c r="G18" s="3">
        <f t="shared" si="1"/>
        <v>25200</v>
      </c>
      <c r="H18" s="3">
        <f t="shared" si="1"/>
        <v>28800</v>
      </c>
      <c r="I18" s="3">
        <f t="shared" si="1"/>
        <v>43200</v>
      </c>
      <c r="J18" s="3">
        <f t="shared" si="1"/>
        <v>10800</v>
      </c>
      <c r="K18" s="3">
        <f t="shared" si="1"/>
        <v>16200</v>
      </c>
      <c r="L18" s="3">
        <f t="shared" si="1"/>
        <v>24120</v>
      </c>
      <c r="M18" s="3">
        <f t="shared" si="1"/>
        <v>21240</v>
      </c>
      <c r="N18" s="3">
        <f t="shared" si="1"/>
        <v>24840</v>
      </c>
      <c r="O18" s="3">
        <f t="shared" si="1"/>
        <v>30240</v>
      </c>
      <c r="P18" s="3">
        <f t="shared" si="1"/>
        <v>37080</v>
      </c>
      <c r="Q18" s="3">
        <f t="shared" si="1"/>
        <v>31320</v>
      </c>
    </row>
    <row r="19" spans="3:17" x14ac:dyDescent="0.25">
      <c r="C19" s="10" t="str">
        <f>C6</f>
        <v>Продукт/Услуга  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3:17" x14ac:dyDescent="0.25">
      <c r="C20" s="5" t="s">
        <v>81</v>
      </c>
      <c r="D20" t="s">
        <v>17</v>
      </c>
      <c r="E20" s="1">
        <f>'Исходные данные'!H16</f>
        <v>0.28999999999999998</v>
      </c>
      <c r="F20" s="3">
        <f>$E20*F$6</f>
        <v>51156</v>
      </c>
      <c r="G20" s="3">
        <f t="shared" ref="G20:Q20" si="2">$E20*G$6</f>
        <v>73080</v>
      </c>
      <c r="H20" s="3">
        <f t="shared" si="2"/>
        <v>83520</v>
      </c>
      <c r="I20" s="3">
        <f t="shared" si="2"/>
        <v>125279.99999999999</v>
      </c>
      <c r="J20" s="3">
        <f t="shared" si="2"/>
        <v>31319.999999999996</v>
      </c>
      <c r="K20" s="3">
        <f t="shared" si="2"/>
        <v>46980</v>
      </c>
      <c r="L20" s="3">
        <f t="shared" si="2"/>
        <v>69947.999999999985</v>
      </c>
      <c r="M20" s="3">
        <f t="shared" si="2"/>
        <v>61595.999999999993</v>
      </c>
      <c r="N20" s="3">
        <f t="shared" si="2"/>
        <v>72036</v>
      </c>
      <c r="O20" s="3">
        <f t="shared" si="2"/>
        <v>87696</v>
      </c>
      <c r="P20" s="3">
        <f t="shared" si="2"/>
        <v>107531.99999999999</v>
      </c>
      <c r="Q20" s="3">
        <f t="shared" si="2"/>
        <v>90828</v>
      </c>
    </row>
    <row r="21" spans="3:17" x14ac:dyDescent="0.25">
      <c r="C21" s="5" t="s">
        <v>82</v>
      </c>
      <c r="D21" t="s">
        <v>17</v>
      </c>
      <c r="E21" s="1">
        <f>'Исходные данные'!I16</f>
        <v>0.1</v>
      </c>
      <c r="F21" s="3">
        <f t="shared" ref="F21:Q23" si="3">$E21*F$6</f>
        <v>17640</v>
      </c>
      <c r="G21" s="3">
        <f t="shared" si="3"/>
        <v>25200</v>
      </c>
      <c r="H21" s="3">
        <f t="shared" si="3"/>
        <v>28800</v>
      </c>
      <c r="I21" s="3">
        <f t="shared" si="3"/>
        <v>43200</v>
      </c>
      <c r="J21" s="3">
        <f t="shared" si="3"/>
        <v>10800</v>
      </c>
      <c r="K21" s="3">
        <f t="shared" si="3"/>
        <v>16200</v>
      </c>
      <c r="L21" s="3">
        <f t="shared" si="3"/>
        <v>24120</v>
      </c>
      <c r="M21" s="3">
        <f t="shared" si="3"/>
        <v>21240</v>
      </c>
      <c r="N21" s="3">
        <f t="shared" si="3"/>
        <v>24840</v>
      </c>
      <c r="O21" s="3">
        <f t="shared" si="3"/>
        <v>30240</v>
      </c>
      <c r="P21" s="3">
        <f t="shared" si="3"/>
        <v>37080</v>
      </c>
      <c r="Q21" s="3">
        <f t="shared" si="3"/>
        <v>31320</v>
      </c>
    </row>
    <row r="22" spans="3:17" x14ac:dyDescent="0.25">
      <c r="C22" s="5" t="s">
        <v>158</v>
      </c>
      <c r="D22" t="s">
        <v>17</v>
      </c>
      <c r="E22" s="1">
        <f>'Исходные данные'!J16</f>
        <v>0.1</v>
      </c>
      <c r="F22" s="3">
        <f t="shared" si="3"/>
        <v>17640</v>
      </c>
      <c r="G22" s="3">
        <f t="shared" si="3"/>
        <v>25200</v>
      </c>
      <c r="H22" s="3">
        <f t="shared" si="3"/>
        <v>28800</v>
      </c>
      <c r="I22" s="3">
        <f t="shared" si="3"/>
        <v>43200</v>
      </c>
      <c r="J22" s="3">
        <f t="shared" si="3"/>
        <v>10800</v>
      </c>
      <c r="K22" s="3">
        <f t="shared" si="3"/>
        <v>16200</v>
      </c>
      <c r="L22" s="3">
        <f t="shared" si="3"/>
        <v>24120</v>
      </c>
      <c r="M22" s="3">
        <f t="shared" si="3"/>
        <v>21240</v>
      </c>
      <c r="N22" s="3">
        <f t="shared" si="3"/>
        <v>24840</v>
      </c>
      <c r="O22" s="3">
        <f t="shared" si="3"/>
        <v>30240</v>
      </c>
      <c r="P22" s="3">
        <f t="shared" si="3"/>
        <v>37080</v>
      </c>
      <c r="Q22" s="3">
        <f t="shared" si="3"/>
        <v>31320</v>
      </c>
    </row>
    <row r="23" spans="3:17" x14ac:dyDescent="0.25">
      <c r="C23" s="5" t="s">
        <v>178</v>
      </c>
      <c r="D23" t="s">
        <v>17</v>
      </c>
      <c r="E23" s="1">
        <f>'Исходные данные'!K16</f>
        <v>0.1</v>
      </c>
      <c r="F23" s="3">
        <f t="shared" si="3"/>
        <v>17640</v>
      </c>
      <c r="G23" s="3">
        <f t="shared" si="3"/>
        <v>25200</v>
      </c>
      <c r="H23" s="3">
        <f t="shared" si="3"/>
        <v>28800</v>
      </c>
      <c r="I23" s="3">
        <f t="shared" si="3"/>
        <v>43200</v>
      </c>
      <c r="J23" s="3">
        <f t="shared" si="3"/>
        <v>10800</v>
      </c>
      <c r="K23" s="3">
        <f t="shared" si="3"/>
        <v>16200</v>
      </c>
      <c r="L23" s="3">
        <f t="shared" si="3"/>
        <v>24120</v>
      </c>
      <c r="M23" s="3">
        <f t="shared" si="3"/>
        <v>21240</v>
      </c>
      <c r="N23" s="3">
        <f t="shared" si="3"/>
        <v>24840</v>
      </c>
      <c r="O23" s="3">
        <f t="shared" si="3"/>
        <v>30240</v>
      </c>
      <c r="P23" s="3">
        <f t="shared" si="3"/>
        <v>37080</v>
      </c>
      <c r="Q23" s="3">
        <f t="shared" si="3"/>
        <v>31320</v>
      </c>
    </row>
    <row r="24" spans="3:17" x14ac:dyDescent="0.25">
      <c r="C24" s="10" t="str">
        <f>C7</f>
        <v>Продукт/Услуга  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3:17" x14ac:dyDescent="0.25">
      <c r="C25" s="5" t="s">
        <v>81</v>
      </c>
      <c r="D25" t="s">
        <v>17</v>
      </c>
      <c r="E25" s="1">
        <f>'Исходные данные'!H17</f>
        <v>0.33</v>
      </c>
      <c r="F25" s="3">
        <f>$E25*F$7</f>
        <v>43659</v>
      </c>
      <c r="G25" s="3">
        <f t="shared" ref="G25:Q25" si="4">$E25*G$7</f>
        <v>62370</v>
      </c>
      <c r="H25" s="3">
        <f t="shared" si="4"/>
        <v>71280</v>
      </c>
      <c r="I25" s="3">
        <f t="shared" si="4"/>
        <v>106920</v>
      </c>
      <c r="J25" s="3">
        <f t="shared" si="4"/>
        <v>26730</v>
      </c>
      <c r="K25" s="3">
        <f t="shared" si="4"/>
        <v>40095</v>
      </c>
      <c r="L25" s="3">
        <f t="shared" si="4"/>
        <v>59697</v>
      </c>
      <c r="M25" s="3">
        <f t="shared" si="4"/>
        <v>52569</v>
      </c>
      <c r="N25" s="3">
        <f t="shared" si="4"/>
        <v>61478.999999999993</v>
      </c>
      <c r="O25" s="3">
        <f t="shared" si="4"/>
        <v>74844</v>
      </c>
      <c r="P25" s="3">
        <f t="shared" si="4"/>
        <v>91773</v>
      </c>
      <c r="Q25" s="3">
        <f t="shared" si="4"/>
        <v>77517</v>
      </c>
    </row>
    <row r="26" spans="3:17" x14ac:dyDescent="0.25">
      <c r="C26" s="5" t="s">
        <v>82</v>
      </c>
      <c r="D26" t="s">
        <v>17</v>
      </c>
      <c r="E26" s="1">
        <f>'Исходные данные'!I17</f>
        <v>0.1</v>
      </c>
      <c r="F26" s="3">
        <f t="shared" ref="F26:Q28" si="5">$E26*F$7</f>
        <v>13230</v>
      </c>
      <c r="G26" s="3">
        <f t="shared" si="5"/>
        <v>18900</v>
      </c>
      <c r="H26" s="3">
        <f t="shared" si="5"/>
        <v>21600</v>
      </c>
      <c r="I26" s="3">
        <f t="shared" si="5"/>
        <v>32400</v>
      </c>
      <c r="J26" s="3">
        <f t="shared" si="5"/>
        <v>8100</v>
      </c>
      <c r="K26" s="3">
        <f t="shared" si="5"/>
        <v>12150</v>
      </c>
      <c r="L26" s="3">
        <f t="shared" si="5"/>
        <v>18090</v>
      </c>
      <c r="M26" s="3">
        <f t="shared" si="5"/>
        <v>15930</v>
      </c>
      <c r="N26" s="3">
        <f t="shared" si="5"/>
        <v>18629.999999999996</v>
      </c>
      <c r="O26" s="3">
        <f t="shared" si="5"/>
        <v>22680</v>
      </c>
      <c r="P26" s="3">
        <f t="shared" si="5"/>
        <v>27810</v>
      </c>
      <c r="Q26" s="3">
        <f t="shared" si="5"/>
        <v>23490</v>
      </c>
    </row>
    <row r="27" spans="3:17" x14ac:dyDescent="0.25">
      <c r="C27" s="5" t="s">
        <v>158</v>
      </c>
      <c r="D27" t="s">
        <v>17</v>
      </c>
      <c r="E27" s="1">
        <f>'Исходные данные'!J17</f>
        <v>0.1</v>
      </c>
      <c r="F27" s="3">
        <f t="shared" si="5"/>
        <v>13230</v>
      </c>
      <c r="G27" s="3">
        <f t="shared" si="5"/>
        <v>18900</v>
      </c>
      <c r="H27" s="3">
        <f t="shared" si="5"/>
        <v>21600</v>
      </c>
      <c r="I27" s="3">
        <f t="shared" si="5"/>
        <v>32400</v>
      </c>
      <c r="J27" s="3">
        <f t="shared" si="5"/>
        <v>8100</v>
      </c>
      <c r="K27" s="3">
        <f t="shared" si="5"/>
        <v>12150</v>
      </c>
      <c r="L27" s="3">
        <f t="shared" si="5"/>
        <v>18090</v>
      </c>
      <c r="M27" s="3">
        <f t="shared" si="5"/>
        <v>15930</v>
      </c>
      <c r="N27" s="3">
        <f t="shared" si="5"/>
        <v>18629.999999999996</v>
      </c>
      <c r="O27" s="3">
        <f t="shared" si="5"/>
        <v>22680</v>
      </c>
      <c r="P27" s="3">
        <f t="shared" si="5"/>
        <v>27810</v>
      </c>
      <c r="Q27" s="3">
        <f t="shared" si="5"/>
        <v>23490</v>
      </c>
    </row>
    <row r="28" spans="3:17" x14ac:dyDescent="0.25">
      <c r="C28" s="5" t="s">
        <v>178</v>
      </c>
      <c r="D28" t="s">
        <v>17</v>
      </c>
      <c r="E28" s="1">
        <f>'Исходные данные'!K17</f>
        <v>0.1</v>
      </c>
      <c r="F28" s="3">
        <f t="shared" si="5"/>
        <v>13230</v>
      </c>
      <c r="G28" s="3">
        <f t="shared" si="5"/>
        <v>18900</v>
      </c>
      <c r="H28" s="3">
        <f t="shared" si="5"/>
        <v>21600</v>
      </c>
      <c r="I28" s="3">
        <f t="shared" si="5"/>
        <v>32400</v>
      </c>
      <c r="J28" s="3">
        <f t="shared" si="5"/>
        <v>8100</v>
      </c>
      <c r="K28" s="3">
        <f t="shared" si="5"/>
        <v>12150</v>
      </c>
      <c r="L28" s="3">
        <f t="shared" si="5"/>
        <v>18090</v>
      </c>
      <c r="M28" s="3">
        <f t="shared" si="5"/>
        <v>15930</v>
      </c>
      <c r="N28" s="3">
        <f t="shared" si="5"/>
        <v>18629.999999999996</v>
      </c>
      <c r="O28" s="3">
        <f t="shared" si="5"/>
        <v>22680</v>
      </c>
      <c r="P28" s="3">
        <f t="shared" si="5"/>
        <v>27810</v>
      </c>
      <c r="Q28" s="3">
        <f t="shared" si="5"/>
        <v>23490</v>
      </c>
    </row>
    <row r="29" spans="3:17" x14ac:dyDescent="0.25">
      <c r="C29" s="10" t="str">
        <f>C8</f>
        <v>Продукт/Услуга  4</v>
      </c>
      <c r="D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3:17" x14ac:dyDescent="0.25">
      <c r="C30" s="5" t="s">
        <v>81</v>
      </c>
      <c r="D30" t="s">
        <v>17</v>
      </c>
      <c r="E30" s="1">
        <f>'Исходные данные'!H18</f>
        <v>0.33</v>
      </c>
      <c r="F30" s="3">
        <f>$E30*F$8</f>
        <v>106722</v>
      </c>
      <c r="G30" s="3">
        <f t="shared" ref="G30:Q30" si="6">$E30*G$8</f>
        <v>152460</v>
      </c>
      <c r="H30" s="3">
        <f t="shared" si="6"/>
        <v>174240</v>
      </c>
      <c r="I30" s="3">
        <f t="shared" si="6"/>
        <v>261360</v>
      </c>
      <c r="J30" s="3">
        <f t="shared" si="6"/>
        <v>65340</v>
      </c>
      <c r="K30" s="3">
        <f t="shared" si="6"/>
        <v>98010</v>
      </c>
      <c r="L30" s="3">
        <f t="shared" si="6"/>
        <v>145926</v>
      </c>
      <c r="M30" s="3">
        <f t="shared" si="6"/>
        <v>128502.00000000003</v>
      </c>
      <c r="N30" s="3">
        <f t="shared" si="6"/>
        <v>150282.00000000003</v>
      </c>
      <c r="O30" s="3">
        <f t="shared" si="6"/>
        <v>182952</v>
      </c>
      <c r="P30" s="3">
        <f t="shared" si="6"/>
        <v>224334</v>
      </c>
      <c r="Q30" s="3">
        <f t="shared" si="6"/>
        <v>189486</v>
      </c>
    </row>
    <row r="31" spans="3:17" x14ac:dyDescent="0.25">
      <c r="C31" s="5" t="s">
        <v>82</v>
      </c>
      <c r="D31" t="s">
        <v>17</v>
      </c>
      <c r="E31" s="1">
        <f>'Исходные данные'!I18</f>
        <v>0.1</v>
      </c>
      <c r="F31" s="3">
        <f t="shared" ref="F31:Q33" si="7">$E31*F$8</f>
        <v>32340</v>
      </c>
      <c r="G31" s="3">
        <f t="shared" si="7"/>
        <v>46200</v>
      </c>
      <c r="H31" s="3">
        <f t="shared" si="7"/>
        <v>52800</v>
      </c>
      <c r="I31" s="3">
        <f t="shared" si="7"/>
        <v>79200</v>
      </c>
      <c r="J31" s="3">
        <f t="shared" si="7"/>
        <v>19800</v>
      </c>
      <c r="K31" s="3">
        <f t="shared" si="7"/>
        <v>29700</v>
      </c>
      <c r="L31" s="3">
        <f t="shared" si="7"/>
        <v>44220</v>
      </c>
      <c r="M31" s="3">
        <f t="shared" si="7"/>
        <v>38940.000000000007</v>
      </c>
      <c r="N31" s="3">
        <f t="shared" si="7"/>
        <v>45540.000000000007</v>
      </c>
      <c r="O31" s="3">
        <f t="shared" si="7"/>
        <v>55440</v>
      </c>
      <c r="P31" s="3">
        <f t="shared" si="7"/>
        <v>67980</v>
      </c>
      <c r="Q31" s="3">
        <f t="shared" si="7"/>
        <v>57420</v>
      </c>
    </row>
    <row r="32" spans="3:17" x14ac:dyDescent="0.25">
      <c r="C32" s="5" t="s">
        <v>158</v>
      </c>
      <c r="D32" t="s">
        <v>17</v>
      </c>
      <c r="E32" s="1">
        <f>'Исходные данные'!J18</f>
        <v>0.1</v>
      </c>
      <c r="F32" s="3">
        <f t="shared" si="7"/>
        <v>32340</v>
      </c>
      <c r="G32" s="3">
        <f t="shared" si="7"/>
        <v>46200</v>
      </c>
      <c r="H32" s="3">
        <f t="shared" si="7"/>
        <v>52800</v>
      </c>
      <c r="I32" s="3">
        <f t="shared" si="7"/>
        <v>79200</v>
      </c>
      <c r="J32" s="3">
        <f t="shared" si="7"/>
        <v>19800</v>
      </c>
      <c r="K32" s="3">
        <f t="shared" si="7"/>
        <v>29700</v>
      </c>
      <c r="L32" s="3">
        <f t="shared" si="7"/>
        <v>44220</v>
      </c>
      <c r="M32" s="3">
        <f t="shared" si="7"/>
        <v>38940.000000000007</v>
      </c>
      <c r="N32" s="3">
        <f t="shared" si="7"/>
        <v>45540.000000000007</v>
      </c>
      <c r="O32" s="3">
        <f t="shared" si="7"/>
        <v>55440</v>
      </c>
      <c r="P32" s="3">
        <f t="shared" si="7"/>
        <v>67980</v>
      </c>
      <c r="Q32" s="3">
        <f t="shared" si="7"/>
        <v>57420</v>
      </c>
    </row>
    <row r="33" spans="2:17" x14ac:dyDescent="0.25">
      <c r="C33" s="5" t="s">
        <v>178</v>
      </c>
      <c r="D33" t="s">
        <v>17</v>
      </c>
      <c r="E33" s="1">
        <f>'Исходные данные'!K18</f>
        <v>0.1</v>
      </c>
      <c r="F33" s="3">
        <f t="shared" si="7"/>
        <v>32340</v>
      </c>
      <c r="G33" s="3">
        <f t="shared" si="7"/>
        <v>46200</v>
      </c>
      <c r="H33" s="3">
        <f t="shared" si="7"/>
        <v>52800</v>
      </c>
      <c r="I33" s="3">
        <f t="shared" si="7"/>
        <v>79200</v>
      </c>
      <c r="J33" s="3">
        <f t="shared" si="7"/>
        <v>19800</v>
      </c>
      <c r="K33" s="3">
        <f t="shared" si="7"/>
        <v>29700</v>
      </c>
      <c r="L33" s="3">
        <f t="shared" si="7"/>
        <v>44220</v>
      </c>
      <c r="M33" s="3">
        <f t="shared" si="7"/>
        <v>38940.000000000007</v>
      </c>
      <c r="N33" s="3">
        <f t="shared" si="7"/>
        <v>45540.000000000007</v>
      </c>
      <c r="O33" s="3">
        <f t="shared" si="7"/>
        <v>55440</v>
      </c>
      <c r="P33" s="3">
        <f t="shared" si="7"/>
        <v>67980</v>
      </c>
      <c r="Q33" s="3">
        <f t="shared" si="7"/>
        <v>57420</v>
      </c>
    </row>
    <row r="34" spans="2:17" x14ac:dyDescent="0.25">
      <c r="C34" s="10" t="str">
        <f>C9</f>
        <v>Продукт/Услуга  5</v>
      </c>
      <c r="D34" s="2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 x14ac:dyDescent="0.25">
      <c r="C35" s="5" t="s">
        <v>81</v>
      </c>
      <c r="D35" t="s">
        <v>17</v>
      </c>
      <c r="E35" s="1">
        <f>'Исходные данные'!H19</f>
        <v>0.33</v>
      </c>
      <c r="F35" s="3">
        <f>$E35*F$9</f>
        <v>32340</v>
      </c>
      <c r="G35" s="3">
        <f t="shared" ref="G35:Q35" si="8">$E35*G$9</f>
        <v>46200</v>
      </c>
      <c r="H35" s="3">
        <f t="shared" si="8"/>
        <v>52800</v>
      </c>
      <c r="I35" s="3">
        <f t="shared" si="8"/>
        <v>79200</v>
      </c>
      <c r="J35" s="3">
        <f t="shared" si="8"/>
        <v>19800</v>
      </c>
      <c r="K35" s="3">
        <f t="shared" si="8"/>
        <v>29700</v>
      </c>
      <c r="L35" s="3">
        <f t="shared" si="8"/>
        <v>44220</v>
      </c>
      <c r="M35" s="3">
        <f t="shared" si="8"/>
        <v>38940</v>
      </c>
      <c r="N35" s="3">
        <f t="shared" si="8"/>
        <v>45540</v>
      </c>
      <c r="O35" s="3">
        <f t="shared" si="8"/>
        <v>55440</v>
      </c>
      <c r="P35" s="3">
        <f t="shared" si="8"/>
        <v>67980</v>
      </c>
      <c r="Q35" s="3">
        <f t="shared" si="8"/>
        <v>57420</v>
      </c>
    </row>
    <row r="36" spans="2:17" x14ac:dyDescent="0.25">
      <c r="C36" s="5" t="s">
        <v>82</v>
      </c>
      <c r="D36" t="s">
        <v>17</v>
      </c>
      <c r="E36" s="1">
        <f>'Исходные данные'!I19</f>
        <v>0.1</v>
      </c>
      <c r="F36" s="3">
        <f t="shared" ref="F36:Q38" si="9">$E36*F$9</f>
        <v>9800</v>
      </c>
      <c r="G36" s="3">
        <f t="shared" si="9"/>
        <v>14000</v>
      </c>
      <c r="H36" s="3">
        <f t="shared" si="9"/>
        <v>16000</v>
      </c>
      <c r="I36" s="3">
        <f t="shared" si="9"/>
        <v>24000</v>
      </c>
      <c r="J36" s="3">
        <f t="shared" si="9"/>
        <v>6000</v>
      </c>
      <c r="K36" s="3">
        <f t="shared" si="9"/>
        <v>9000</v>
      </c>
      <c r="L36" s="3">
        <f t="shared" si="9"/>
        <v>13400</v>
      </c>
      <c r="M36" s="3">
        <f t="shared" si="9"/>
        <v>11800</v>
      </c>
      <c r="N36" s="3">
        <f t="shared" si="9"/>
        <v>13800</v>
      </c>
      <c r="O36" s="3">
        <f t="shared" si="9"/>
        <v>16800</v>
      </c>
      <c r="P36" s="3">
        <f t="shared" si="9"/>
        <v>20600</v>
      </c>
      <c r="Q36" s="3">
        <f t="shared" si="9"/>
        <v>17400</v>
      </c>
    </row>
    <row r="37" spans="2:17" x14ac:dyDescent="0.25">
      <c r="C37" s="5" t="s">
        <v>158</v>
      </c>
      <c r="D37" t="s">
        <v>17</v>
      </c>
      <c r="E37" s="1">
        <f>'Исходные данные'!J19</f>
        <v>0.1</v>
      </c>
      <c r="F37" s="3">
        <f t="shared" si="9"/>
        <v>9800</v>
      </c>
      <c r="G37" s="3">
        <f t="shared" si="9"/>
        <v>14000</v>
      </c>
      <c r="H37" s="3">
        <f t="shared" si="9"/>
        <v>16000</v>
      </c>
      <c r="I37" s="3">
        <f t="shared" si="9"/>
        <v>24000</v>
      </c>
      <c r="J37" s="3">
        <f t="shared" si="9"/>
        <v>6000</v>
      </c>
      <c r="K37" s="3">
        <f t="shared" si="9"/>
        <v>9000</v>
      </c>
      <c r="L37" s="3">
        <f t="shared" si="9"/>
        <v>13400</v>
      </c>
      <c r="M37" s="3">
        <f t="shared" si="9"/>
        <v>11800</v>
      </c>
      <c r="N37" s="3">
        <f t="shared" si="9"/>
        <v>13800</v>
      </c>
      <c r="O37" s="3">
        <f t="shared" si="9"/>
        <v>16800</v>
      </c>
      <c r="P37" s="3">
        <f t="shared" si="9"/>
        <v>20600</v>
      </c>
      <c r="Q37" s="3">
        <f t="shared" si="9"/>
        <v>17400</v>
      </c>
    </row>
    <row r="38" spans="2:17" x14ac:dyDescent="0.25">
      <c r="C38" s="5" t="s">
        <v>178</v>
      </c>
      <c r="D38" t="s">
        <v>17</v>
      </c>
      <c r="E38" s="1">
        <f>'Исходные данные'!K19</f>
        <v>0.1</v>
      </c>
      <c r="F38" s="3">
        <f t="shared" si="9"/>
        <v>9800</v>
      </c>
      <c r="G38" s="3">
        <f t="shared" si="9"/>
        <v>14000</v>
      </c>
      <c r="H38" s="3">
        <f t="shared" si="9"/>
        <v>16000</v>
      </c>
      <c r="I38" s="3">
        <f t="shared" si="9"/>
        <v>24000</v>
      </c>
      <c r="J38" s="3">
        <f t="shared" si="9"/>
        <v>6000</v>
      </c>
      <c r="K38" s="3">
        <f t="shared" si="9"/>
        <v>9000</v>
      </c>
      <c r="L38" s="3">
        <f t="shared" si="9"/>
        <v>13400</v>
      </c>
      <c r="M38" s="3">
        <f t="shared" si="9"/>
        <v>11800</v>
      </c>
      <c r="N38" s="3">
        <f t="shared" si="9"/>
        <v>13800</v>
      </c>
      <c r="O38" s="3">
        <f t="shared" si="9"/>
        <v>16800</v>
      </c>
      <c r="P38" s="3">
        <f t="shared" si="9"/>
        <v>20600</v>
      </c>
      <c r="Q38" s="3">
        <f t="shared" si="9"/>
        <v>17400</v>
      </c>
    </row>
    <row r="39" spans="2:17" x14ac:dyDescent="0.25">
      <c r="C39" s="10" t="str">
        <f>C10</f>
        <v>Продукт/Услуга  6</v>
      </c>
      <c r="D39" s="2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x14ac:dyDescent="0.25">
      <c r="C40" s="5" t="s">
        <v>81</v>
      </c>
      <c r="D40" t="s">
        <v>17</v>
      </c>
      <c r="E40" s="1">
        <f>'Исходные данные'!H20</f>
        <v>0.33</v>
      </c>
      <c r="F40" s="3">
        <f>$E40*F$10</f>
        <v>14553</v>
      </c>
      <c r="G40" s="3">
        <f t="shared" ref="G40:Q40" si="10">$E40*G$10</f>
        <v>20790</v>
      </c>
      <c r="H40" s="3">
        <f t="shared" si="10"/>
        <v>23760</v>
      </c>
      <c r="I40" s="3">
        <f t="shared" si="10"/>
        <v>35640</v>
      </c>
      <c r="J40" s="3">
        <f t="shared" si="10"/>
        <v>8910</v>
      </c>
      <c r="K40" s="3">
        <f t="shared" si="10"/>
        <v>13365</v>
      </c>
      <c r="L40" s="3">
        <f t="shared" si="10"/>
        <v>19899</v>
      </c>
      <c r="M40" s="3">
        <f t="shared" si="10"/>
        <v>17523</v>
      </c>
      <c r="N40" s="3">
        <f t="shared" si="10"/>
        <v>20493</v>
      </c>
      <c r="O40" s="3">
        <f t="shared" si="10"/>
        <v>24948</v>
      </c>
      <c r="P40" s="3">
        <f t="shared" si="10"/>
        <v>30591</v>
      </c>
      <c r="Q40" s="3">
        <f t="shared" si="10"/>
        <v>25839</v>
      </c>
    </row>
    <row r="41" spans="2:17" x14ac:dyDescent="0.25">
      <c r="C41" s="5" t="s">
        <v>82</v>
      </c>
      <c r="D41" t="s">
        <v>17</v>
      </c>
      <c r="E41" s="1">
        <f>'Исходные данные'!I20</f>
        <v>0.1</v>
      </c>
      <c r="F41" s="3">
        <f t="shared" ref="F41:Q43" si="11">$E41*F$10</f>
        <v>4410</v>
      </c>
      <c r="G41" s="3">
        <f t="shared" si="11"/>
        <v>6300</v>
      </c>
      <c r="H41" s="3">
        <f t="shared" si="11"/>
        <v>7200</v>
      </c>
      <c r="I41" s="3">
        <f t="shared" si="11"/>
        <v>10800</v>
      </c>
      <c r="J41" s="3">
        <f t="shared" si="11"/>
        <v>2700</v>
      </c>
      <c r="K41" s="3">
        <f t="shared" si="11"/>
        <v>4050</v>
      </c>
      <c r="L41" s="3">
        <f t="shared" si="11"/>
        <v>6030</v>
      </c>
      <c r="M41" s="3">
        <f t="shared" si="11"/>
        <v>5310</v>
      </c>
      <c r="N41" s="3">
        <f t="shared" si="11"/>
        <v>6210</v>
      </c>
      <c r="O41" s="3">
        <f t="shared" si="11"/>
        <v>7560</v>
      </c>
      <c r="P41" s="3">
        <f t="shared" si="11"/>
        <v>9270</v>
      </c>
      <c r="Q41" s="3">
        <f t="shared" si="11"/>
        <v>7830</v>
      </c>
    </row>
    <row r="42" spans="2:17" x14ac:dyDescent="0.25">
      <c r="C42" s="5" t="s">
        <v>158</v>
      </c>
      <c r="D42" t="s">
        <v>17</v>
      </c>
      <c r="E42" s="1">
        <f>'Исходные данные'!J20</f>
        <v>0.1</v>
      </c>
      <c r="F42" s="3">
        <f t="shared" si="11"/>
        <v>4410</v>
      </c>
      <c r="G42" s="3">
        <f t="shared" si="11"/>
        <v>6300</v>
      </c>
      <c r="H42" s="3">
        <f t="shared" si="11"/>
        <v>7200</v>
      </c>
      <c r="I42" s="3">
        <f t="shared" si="11"/>
        <v>10800</v>
      </c>
      <c r="J42" s="3">
        <f t="shared" si="11"/>
        <v>2700</v>
      </c>
      <c r="K42" s="3">
        <f t="shared" si="11"/>
        <v>4050</v>
      </c>
      <c r="L42" s="3">
        <f t="shared" si="11"/>
        <v>6030</v>
      </c>
      <c r="M42" s="3">
        <f t="shared" si="11"/>
        <v>5310</v>
      </c>
      <c r="N42" s="3">
        <f t="shared" si="11"/>
        <v>6210</v>
      </c>
      <c r="O42" s="3">
        <f t="shared" si="11"/>
        <v>7560</v>
      </c>
      <c r="P42" s="3">
        <f t="shared" si="11"/>
        <v>9270</v>
      </c>
      <c r="Q42" s="3">
        <f t="shared" si="11"/>
        <v>7830</v>
      </c>
    </row>
    <row r="43" spans="2:17" x14ac:dyDescent="0.25">
      <c r="C43" s="5" t="s">
        <v>178</v>
      </c>
      <c r="D43" t="s">
        <v>17</v>
      </c>
      <c r="E43" s="1">
        <f>'Исходные данные'!K20</f>
        <v>0.1</v>
      </c>
      <c r="F43" s="3">
        <f t="shared" si="11"/>
        <v>4410</v>
      </c>
      <c r="G43" s="3">
        <f t="shared" si="11"/>
        <v>6300</v>
      </c>
      <c r="H43" s="3">
        <f t="shared" si="11"/>
        <v>7200</v>
      </c>
      <c r="I43" s="3">
        <f t="shared" si="11"/>
        <v>10800</v>
      </c>
      <c r="J43" s="3">
        <f t="shared" si="11"/>
        <v>2700</v>
      </c>
      <c r="K43" s="3">
        <f t="shared" si="11"/>
        <v>4050</v>
      </c>
      <c r="L43" s="3">
        <f t="shared" si="11"/>
        <v>6030</v>
      </c>
      <c r="M43" s="3">
        <f t="shared" si="11"/>
        <v>5310</v>
      </c>
      <c r="N43" s="3">
        <f t="shared" si="11"/>
        <v>6210</v>
      </c>
      <c r="O43" s="3">
        <f t="shared" si="11"/>
        <v>7560</v>
      </c>
      <c r="P43" s="3">
        <f t="shared" si="11"/>
        <v>9270</v>
      </c>
      <c r="Q43" s="3">
        <f t="shared" si="11"/>
        <v>7830</v>
      </c>
    </row>
    <row r="44" spans="2:17" x14ac:dyDescent="0.25">
      <c r="C44" s="5"/>
      <c r="D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2:17" x14ac:dyDescent="0.25">
      <c r="B45" s="13" t="s">
        <v>180</v>
      </c>
      <c r="C45" s="24"/>
      <c r="D45" s="13" t="s">
        <v>17</v>
      </c>
      <c r="E45" s="13"/>
      <c r="F45" s="25">
        <f>F15+F20+F25+F30+F35+F40</f>
        <v>301350</v>
      </c>
      <c r="G45" s="25">
        <f t="shared" ref="G45:Q45" si="12">G15+G20+G25+G30+G35+G40</f>
        <v>430500</v>
      </c>
      <c r="H45" s="25">
        <f t="shared" si="12"/>
        <v>492000</v>
      </c>
      <c r="I45" s="25">
        <f t="shared" si="12"/>
        <v>738000</v>
      </c>
      <c r="J45" s="25">
        <f t="shared" si="12"/>
        <v>184500</v>
      </c>
      <c r="K45" s="25">
        <f t="shared" si="12"/>
        <v>276750</v>
      </c>
      <c r="L45" s="25">
        <f t="shared" si="12"/>
        <v>412050</v>
      </c>
      <c r="M45" s="25">
        <f t="shared" si="12"/>
        <v>362850</v>
      </c>
      <c r="N45" s="25">
        <f t="shared" si="12"/>
        <v>424350</v>
      </c>
      <c r="O45" s="25">
        <f t="shared" si="12"/>
        <v>516600</v>
      </c>
      <c r="P45" s="25">
        <f t="shared" si="12"/>
        <v>633450</v>
      </c>
      <c r="Q45" s="25">
        <f t="shared" si="12"/>
        <v>535050</v>
      </c>
    </row>
    <row r="46" spans="2:17" x14ac:dyDescent="0.25">
      <c r="B46" s="13" t="s">
        <v>102</v>
      </c>
      <c r="C46" s="13"/>
      <c r="D46" s="13" t="s">
        <v>17</v>
      </c>
      <c r="E46" s="13"/>
      <c r="F46" s="25">
        <f>F16+F21+F26+F31+F36+F41</f>
        <v>95060</v>
      </c>
      <c r="G46" s="25">
        <f t="shared" ref="G46:Q46" si="13">G16+G21+G26+G31+G36+G41</f>
        <v>135800</v>
      </c>
      <c r="H46" s="25">
        <f t="shared" si="13"/>
        <v>155200</v>
      </c>
      <c r="I46" s="25">
        <f t="shared" si="13"/>
        <v>232800</v>
      </c>
      <c r="J46" s="25">
        <f t="shared" si="13"/>
        <v>58200</v>
      </c>
      <c r="K46" s="25">
        <f t="shared" si="13"/>
        <v>87300</v>
      </c>
      <c r="L46" s="25">
        <f t="shared" si="13"/>
        <v>129980</v>
      </c>
      <c r="M46" s="25">
        <f t="shared" si="13"/>
        <v>114460</v>
      </c>
      <c r="N46" s="25">
        <f t="shared" si="13"/>
        <v>133860</v>
      </c>
      <c r="O46" s="25">
        <f t="shared" si="13"/>
        <v>162960</v>
      </c>
      <c r="P46" s="25">
        <f t="shared" si="13"/>
        <v>199820</v>
      </c>
      <c r="Q46" s="25">
        <f t="shared" si="13"/>
        <v>168780</v>
      </c>
    </row>
    <row r="47" spans="2:17" x14ac:dyDescent="0.25">
      <c r="B47" s="13" t="s">
        <v>179</v>
      </c>
      <c r="C47" s="13"/>
      <c r="D47" s="13" t="s">
        <v>17</v>
      </c>
      <c r="E47" s="13"/>
      <c r="F47" s="25">
        <f>F17+F22+F27+F32+F37+F42</f>
        <v>95060</v>
      </c>
      <c r="G47" s="25">
        <f t="shared" ref="G47:Q47" si="14">G17+G22+G27+G32+G37+G42</f>
        <v>135800</v>
      </c>
      <c r="H47" s="25">
        <f t="shared" si="14"/>
        <v>155200</v>
      </c>
      <c r="I47" s="25">
        <f t="shared" si="14"/>
        <v>232800</v>
      </c>
      <c r="J47" s="25">
        <f t="shared" si="14"/>
        <v>58200</v>
      </c>
      <c r="K47" s="25">
        <f t="shared" si="14"/>
        <v>87300</v>
      </c>
      <c r="L47" s="25">
        <f t="shared" si="14"/>
        <v>129980</v>
      </c>
      <c r="M47" s="25">
        <f t="shared" si="14"/>
        <v>114460</v>
      </c>
      <c r="N47" s="25">
        <f t="shared" si="14"/>
        <v>133860</v>
      </c>
      <c r="O47" s="25">
        <f t="shared" si="14"/>
        <v>162960</v>
      </c>
      <c r="P47" s="25">
        <f t="shared" si="14"/>
        <v>199820</v>
      </c>
      <c r="Q47" s="25">
        <f t="shared" si="14"/>
        <v>168780</v>
      </c>
    </row>
    <row r="48" spans="2:17" x14ac:dyDescent="0.25">
      <c r="B48" s="13" t="s">
        <v>107</v>
      </c>
      <c r="C48" s="13"/>
      <c r="D48" s="13" t="s">
        <v>17</v>
      </c>
      <c r="E48" s="13"/>
      <c r="F48" s="25">
        <f>F18+F23+F28+F33+F38+F43</f>
        <v>95060</v>
      </c>
      <c r="G48" s="25">
        <f t="shared" ref="G48:Q48" si="15">G18+G23+G28+G33+G38+G43</f>
        <v>135800</v>
      </c>
      <c r="H48" s="25">
        <f t="shared" si="15"/>
        <v>155200</v>
      </c>
      <c r="I48" s="25">
        <f t="shared" si="15"/>
        <v>232800</v>
      </c>
      <c r="J48" s="25">
        <f t="shared" si="15"/>
        <v>58200</v>
      </c>
      <c r="K48" s="25">
        <f t="shared" si="15"/>
        <v>87300</v>
      </c>
      <c r="L48" s="25">
        <f t="shared" si="15"/>
        <v>129980</v>
      </c>
      <c r="M48" s="25">
        <f t="shared" si="15"/>
        <v>114460</v>
      </c>
      <c r="N48" s="25">
        <f t="shared" si="15"/>
        <v>133860</v>
      </c>
      <c r="O48" s="25">
        <f t="shared" si="15"/>
        <v>162960</v>
      </c>
      <c r="P48" s="25">
        <f t="shared" si="15"/>
        <v>199820</v>
      </c>
      <c r="Q48" s="25">
        <f t="shared" si="15"/>
        <v>168780</v>
      </c>
    </row>
    <row r="49" spans="2:17" x14ac:dyDescent="0.25">
      <c r="B49" s="13" t="s">
        <v>103</v>
      </c>
      <c r="C49" s="13"/>
      <c r="D49" s="13" t="s">
        <v>17</v>
      </c>
      <c r="E49" s="13"/>
      <c r="F49" s="25">
        <f>SUM(F45:F48)</f>
        <v>586530</v>
      </c>
      <c r="G49" s="25">
        <f t="shared" ref="G49:Q49" si="16">SUM(G45:G48)</f>
        <v>837900</v>
      </c>
      <c r="H49" s="25">
        <f t="shared" si="16"/>
        <v>957600</v>
      </c>
      <c r="I49" s="25">
        <f t="shared" si="16"/>
        <v>1436400</v>
      </c>
      <c r="J49" s="25">
        <f t="shared" si="16"/>
        <v>359100</v>
      </c>
      <c r="K49" s="25">
        <f t="shared" si="16"/>
        <v>538650</v>
      </c>
      <c r="L49" s="25">
        <f t="shared" si="16"/>
        <v>801990</v>
      </c>
      <c r="M49" s="25">
        <f t="shared" si="16"/>
        <v>706230</v>
      </c>
      <c r="N49" s="25">
        <f t="shared" si="16"/>
        <v>825930</v>
      </c>
      <c r="O49" s="25">
        <f t="shared" si="16"/>
        <v>1005480</v>
      </c>
      <c r="P49" s="25">
        <f t="shared" si="16"/>
        <v>1232910</v>
      </c>
      <c r="Q49" s="25">
        <f t="shared" si="16"/>
        <v>1041390</v>
      </c>
    </row>
    <row r="50" spans="2:17" x14ac:dyDescent="0.25">
      <c r="B50" s="27"/>
      <c r="C50" s="27"/>
      <c r="D50" s="27"/>
      <c r="E50" s="27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2:17" ht="18.75" x14ac:dyDescent="0.3">
      <c r="B51" s="21" t="s">
        <v>36</v>
      </c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2:17" x14ac:dyDescent="0.25">
      <c r="C52" t="s">
        <v>83</v>
      </c>
      <c r="D52" s="27" t="s">
        <v>17</v>
      </c>
      <c r="E52" s="1">
        <f>'Исходные данные'!F30</f>
        <v>0.5</v>
      </c>
      <c r="F52" s="3">
        <f>$E$52*(F45+F47)</f>
        <v>198205</v>
      </c>
      <c r="G52" s="3">
        <f t="shared" ref="G52:Q52" si="17">$E$52*(G45+G47)</f>
        <v>283150</v>
      </c>
      <c r="H52" s="3">
        <f t="shared" si="17"/>
        <v>323600</v>
      </c>
      <c r="I52" s="3">
        <f t="shared" si="17"/>
        <v>485400</v>
      </c>
      <c r="J52" s="3">
        <f t="shared" si="17"/>
        <v>121350</v>
      </c>
      <c r="K52" s="3">
        <f t="shared" si="17"/>
        <v>182025</v>
      </c>
      <c r="L52" s="3">
        <f t="shared" si="17"/>
        <v>271015</v>
      </c>
      <c r="M52" s="3">
        <f t="shared" si="17"/>
        <v>238655</v>
      </c>
      <c r="N52" s="3">
        <f t="shared" si="17"/>
        <v>279105</v>
      </c>
      <c r="O52" s="3">
        <f t="shared" si="17"/>
        <v>339780</v>
      </c>
      <c r="P52" s="3">
        <f t="shared" si="17"/>
        <v>416635</v>
      </c>
      <c r="Q52" s="3">
        <f t="shared" si="17"/>
        <v>351915</v>
      </c>
    </row>
    <row r="53" spans="2:17" x14ac:dyDescent="0.25">
      <c r="C53" t="s">
        <v>84</v>
      </c>
      <c r="D53" s="27" t="s">
        <v>17</v>
      </c>
      <c r="E53" s="1">
        <f>'Исходные данные'!F31</f>
        <v>0.5</v>
      </c>
      <c r="F53" s="3">
        <v>0</v>
      </c>
      <c r="G53" s="3">
        <f>$E$53*(F45+F47)</f>
        <v>198205</v>
      </c>
      <c r="H53" s="3">
        <f t="shared" ref="H53:Q53" si="18">$E$53*(G45+G47)</f>
        <v>283150</v>
      </c>
      <c r="I53" s="3">
        <f t="shared" si="18"/>
        <v>323600</v>
      </c>
      <c r="J53" s="3">
        <f t="shared" si="18"/>
        <v>485400</v>
      </c>
      <c r="K53" s="3">
        <f t="shared" si="18"/>
        <v>121350</v>
      </c>
      <c r="L53" s="3">
        <f t="shared" si="18"/>
        <v>182025</v>
      </c>
      <c r="M53" s="3">
        <f t="shared" si="18"/>
        <v>271015</v>
      </c>
      <c r="N53" s="3">
        <f t="shared" si="18"/>
        <v>238655</v>
      </c>
      <c r="O53" s="3">
        <f t="shared" si="18"/>
        <v>279105</v>
      </c>
      <c r="P53" s="3">
        <f t="shared" si="18"/>
        <v>339780</v>
      </c>
      <c r="Q53" s="3">
        <f t="shared" si="18"/>
        <v>416635</v>
      </c>
    </row>
    <row r="54" spans="2:17" x14ac:dyDescent="0.25">
      <c r="C54" s="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2:17" ht="15.75" customHeight="1" x14ac:dyDescent="0.25"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2:17" x14ac:dyDescent="0.25"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2:17" x14ac:dyDescent="0.25">
      <c r="C57" s="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2:17" x14ac:dyDescent="0.25">
      <c r="C58" s="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2:17" x14ac:dyDescent="0.25">
      <c r="C59" s="5"/>
      <c r="D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2:17" x14ac:dyDescent="0.25">
      <c r="C60" s="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2:17" x14ac:dyDescent="0.25"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2:17" x14ac:dyDescent="0.25"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2:17" x14ac:dyDescent="0.25"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x14ac:dyDescent="0.25"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3:17" x14ac:dyDescent="0.25"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3:17" x14ac:dyDescent="0.25"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3:17" x14ac:dyDescent="0.25">
      <c r="C67" s="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3:17" x14ac:dyDescent="0.25">
      <c r="C68" s="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3:17" x14ac:dyDescent="0.25">
      <c r="C69" s="5"/>
      <c r="D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3:17" x14ac:dyDescent="0.25">
      <c r="C70" s="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3:17" x14ac:dyDescent="0.25"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3:17" x14ac:dyDescent="0.25"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3:17" x14ac:dyDescent="0.25"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3:17" x14ac:dyDescent="0.25"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3:17" x14ac:dyDescent="0.25"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3:17" x14ac:dyDescent="0.25">
      <c r="C76" s="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3:17" x14ac:dyDescent="0.25"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3:17" x14ac:dyDescent="0.25">
      <c r="D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3:17" x14ac:dyDescent="0.25">
      <c r="D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3:17" x14ac:dyDescent="0.25"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3:17" x14ac:dyDescent="0.25"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3:17" ht="15.75" x14ac:dyDescent="0.25">
      <c r="C82" s="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3:17" x14ac:dyDescent="0.25"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3:17" x14ac:dyDescent="0.25">
      <c r="C84" s="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3:17" x14ac:dyDescent="0.25">
      <c r="C85" s="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3:17" x14ac:dyDescent="0.25">
      <c r="C86" s="5"/>
      <c r="D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3:17" x14ac:dyDescent="0.25">
      <c r="C87" s="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3:17" x14ac:dyDescent="0.25"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3:17" x14ac:dyDescent="0.25"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3:17" x14ac:dyDescent="0.25"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3:17" x14ac:dyDescent="0.25"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3:17" x14ac:dyDescent="0.25"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3:17" x14ac:dyDescent="0.25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3:17" x14ac:dyDescent="0.25">
      <c r="C94" s="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3:17" x14ac:dyDescent="0.25">
      <c r="C95" s="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3:17" x14ac:dyDescent="0.25">
      <c r="C96" s="5"/>
      <c r="D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3:17" x14ac:dyDescent="0.25">
      <c r="C97" s="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3:17" x14ac:dyDescent="0.2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3:17" x14ac:dyDescent="0.25"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3:17" x14ac:dyDescent="0.2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3:17" x14ac:dyDescent="0.2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3:17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3:17" x14ac:dyDescent="0.25">
      <c r="C103" s="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3:17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3:17" x14ac:dyDescent="0.25">
      <c r="D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3:17" x14ac:dyDescent="0.25">
      <c r="D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3:17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3:17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3:17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Описание</vt:lpstr>
      <vt:lpstr>Исходные данные</vt:lpstr>
      <vt:lpstr>ФОТ</vt:lpstr>
      <vt:lpstr>Постоянные расходы</vt:lpstr>
      <vt:lpstr>Первоначальные инвестиции</vt:lpstr>
      <vt:lpstr>Финансирование</vt:lpstr>
      <vt:lpstr>БДР и БДДС</vt:lpstr>
      <vt:lpstr>Выручка</vt:lpstr>
      <vt:lpstr>Себестоимость </vt:lpstr>
      <vt:lpstr>НДС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Natalya S. Tsibulnikova</cp:lastModifiedBy>
  <cp:lastPrinted>2019-01-21T13:39:33Z</cp:lastPrinted>
  <dcterms:created xsi:type="dcterms:W3CDTF">2017-05-31T23:15:58Z</dcterms:created>
  <dcterms:modified xsi:type="dcterms:W3CDTF">2025-08-06T09:51:07Z</dcterms:modified>
</cp:coreProperties>
</file>